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15" yWindow="-15" windowWidth="10260" windowHeight="8025" tabRatio="798" activeTab="1"/>
  </bookViews>
  <sheets>
    <sheet name="Índice" sheetId="6" r:id="rId1"/>
    <sheet name="Indicadores Diários" sheetId="14" r:id="rId2"/>
    <sheet name="Indicadores Semanais" sheetId="13" r:id="rId3"/>
    <sheet name="Indicadores mensais" sheetId="12" r:id="rId4"/>
    <sheet name="Indicadores Trimestrais" sheetId="20" r:id="rId5"/>
    <sheet name="Previsões" sheetId="11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2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2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2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2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2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2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2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2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2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2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2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45621"/>
</workbook>
</file>

<file path=xl/calcChain.xml><?xml version="1.0" encoding="utf-8"?>
<calcChain xmlns="http://schemas.openxmlformats.org/spreadsheetml/2006/main">
  <c r="D19" i="11" l="1"/>
  <c r="Q190" i="14" l="1"/>
  <c r="S190" i="14"/>
  <c r="T190" i="14"/>
  <c r="V190" i="14"/>
  <c r="X190" i="14"/>
  <c r="Y190" i="14"/>
  <c r="Q191" i="14"/>
  <c r="S191" i="14"/>
  <c r="T191" i="14"/>
  <c r="V191" i="14"/>
  <c r="X191" i="14"/>
  <c r="Y191" i="14"/>
  <c r="Q192" i="14"/>
  <c r="S192" i="14"/>
  <c r="T192" i="14"/>
  <c r="V192" i="14"/>
  <c r="X192" i="14"/>
  <c r="Y192" i="14"/>
  <c r="Q193" i="14"/>
  <c r="S193" i="14"/>
  <c r="T193" i="14"/>
  <c r="V193" i="14"/>
  <c r="X193" i="14"/>
  <c r="Y193" i="14"/>
  <c r="Q194" i="14"/>
  <c r="S194" i="14"/>
  <c r="T194" i="14"/>
  <c r="V194" i="14"/>
  <c r="X194" i="14"/>
  <c r="Y194" i="14"/>
  <c r="Q195" i="14"/>
  <c r="S195" i="14"/>
  <c r="T195" i="14"/>
  <c r="V195" i="14"/>
  <c r="X195" i="14"/>
  <c r="Y195" i="14"/>
  <c r="Q196" i="14"/>
  <c r="S196" i="14"/>
  <c r="T196" i="14"/>
  <c r="V196" i="14"/>
  <c r="X196" i="14"/>
  <c r="Y196" i="14"/>
  <c r="T153" i="12"/>
  <c r="Q153" i="12"/>
  <c r="P153" i="12"/>
  <c r="O153" i="12"/>
  <c r="N153" i="12"/>
  <c r="M153" i="12"/>
  <c r="T152" i="12"/>
  <c r="T151" i="12"/>
  <c r="Q151" i="12"/>
  <c r="P151" i="12"/>
  <c r="O151" i="12"/>
  <c r="N151" i="12"/>
  <c r="M151" i="12"/>
  <c r="T150" i="12"/>
  <c r="S150" i="12"/>
  <c r="S151" i="12" s="1"/>
  <c r="L150" i="12"/>
  <c r="K150" i="12"/>
  <c r="T149" i="12"/>
  <c r="S149" i="12"/>
  <c r="Q149" i="12"/>
  <c r="P149" i="12"/>
  <c r="O149" i="12"/>
  <c r="N149" i="12"/>
  <c r="M149" i="12"/>
  <c r="T148" i="12"/>
  <c r="S148" i="12"/>
  <c r="S152" i="12" s="1"/>
  <c r="L148" i="12"/>
  <c r="L152" i="12" s="1"/>
  <c r="K148" i="12"/>
  <c r="K152" i="12" s="1"/>
  <c r="T147" i="12"/>
  <c r="Q147" i="12"/>
  <c r="P147" i="12"/>
  <c r="O147" i="12"/>
  <c r="N147" i="12"/>
  <c r="M147" i="12"/>
  <c r="T146" i="12"/>
  <c r="T145" i="12"/>
  <c r="S145" i="12"/>
  <c r="Q145" i="12"/>
  <c r="P145" i="12"/>
  <c r="O145" i="12"/>
  <c r="N145" i="12"/>
  <c r="M145" i="12"/>
  <c r="T144" i="12"/>
  <c r="S144" i="12"/>
  <c r="L144" i="12"/>
  <c r="K144" i="12"/>
  <c r="T143" i="12"/>
  <c r="Q143" i="12"/>
  <c r="P143" i="12"/>
  <c r="O143" i="12"/>
  <c r="N143" i="12"/>
  <c r="M143" i="12"/>
  <c r="T142" i="12"/>
  <c r="S142" i="12"/>
  <c r="S143" i="12" s="1"/>
  <c r="L142" i="12"/>
  <c r="L146" i="12" s="1"/>
  <c r="K142" i="12"/>
  <c r="K146" i="12" s="1"/>
  <c r="T141" i="12"/>
  <c r="Q141" i="12"/>
  <c r="P141" i="12"/>
  <c r="O141" i="12"/>
  <c r="N141" i="12"/>
  <c r="M141" i="12"/>
  <c r="T140" i="12"/>
  <c r="T139" i="12"/>
  <c r="Q139" i="12"/>
  <c r="P139" i="12"/>
  <c r="O139" i="12"/>
  <c r="N139" i="12"/>
  <c r="M139" i="12"/>
  <c r="T138" i="12"/>
  <c r="S138" i="12"/>
  <c r="S139" i="12" s="1"/>
  <c r="L138" i="12"/>
  <c r="K138" i="12"/>
  <c r="T137" i="12"/>
  <c r="S137" i="12"/>
  <c r="Q137" i="12"/>
  <c r="P137" i="12"/>
  <c r="O137" i="12"/>
  <c r="N137" i="12"/>
  <c r="M137" i="12"/>
  <c r="T136" i="12"/>
  <c r="S136" i="12"/>
  <c r="S140" i="12" s="1"/>
  <c r="L136" i="12"/>
  <c r="L140" i="12" s="1"/>
  <c r="K136" i="12"/>
  <c r="K140" i="12" s="1"/>
  <c r="T135" i="12"/>
  <c r="Q135" i="12"/>
  <c r="P135" i="12"/>
  <c r="O135" i="12"/>
  <c r="N135" i="12"/>
  <c r="M135" i="12"/>
  <c r="T134" i="12"/>
  <c r="T133" i="12"/>
  <c r="S133" i="12"/>
  <c r="Q133" i="12"/>
  <c r="P133" i="12"/>
  <c r="O133" i="12"/>
  <c r="N133" i="12"/>
  <c r="M133" i="12"/>
  <c r="T132" i="12"/>
  <c r="S132" i="12"/>
  <c r="L132" i="12"/>
  <c r="K132" i="12"/>
  <c r="T131" i="12"/>
  <c r="Q131" i="12"/>
  <c r="P131" i="12"/>
  <c r="O131" i="12"/>
  <c r="N131" i="12"/>
  <c r="M131" i="12"/>
  <c r="T130" i="12"/>
  <c r="S130" i="12"/>
  <c r="S131" i="12" s="1"/>
  <c r="L130" i="12"/>
  <c r="L134" i="12" s="1"/>
  <c r="K130" i="12"/>
  <c r="K134" i="12" s="1"/>
  <c r="T129" i="12"/>
  <c r="Q129" i="12"/>
  <c r="P129" i="12"/>
  <c r="O129" i="12"/>
  <c r="N129" i="12"/>
  <c r="M129" i="12"/>
  <c r="T128" i="12"/>
  <c r="T127" i="12"/>
  <c r="Q127" i="12"/>
  <c r="P127" i="12"/>
  <c r="O127" i="12"/>
  <c r="N127" i="12"/>
  <c r="M127" i="12"/>
  <c r="T126" i="12"/>
  <c r="S126" i="12"/>
  <c r="S127" i="12" s="1"/>
  <c r="L126" i="12"/>
  <c r="K126" i="12"/>
  <c r="T125" i="12"/>
  <c r="S125" i="12"/>
  <c r="Q125" i="12"/>
  <c r="P125" i="12"/>
  <c r="O125" i="12"/>
  <c r="N125" i="12"/>
  <c r="M125" i="12"/>
  <c r="T124" i="12"/>
  <c r="S124" i="12"/>
  <c r="S128" i="12" s="1"/>
  <c r="L124" i="12"/>
  <c r="L128" i="12" s="1"/>
  <c r="K124" i="12"/>
  <c r="K128" i="12" s="1"/>
  <c r="T122" i="12"/>
  <c r="Q122" i="12"/>
  <c r="P122" i="12"/>
  <c r="O122" i="12"/>
  <c r="N122" i="12"/>
  <c r="M122" i="12"/>
  <c r="T121" i="12"/>
  <c r="T120" i="12"/>
  <c r="S120" i="12"/>
  <c r="Q120" i="12"/>
  <c r="P120" i="12"/>
  <c r="O120" i="12"/>
  <c r="N120" i="12"/>
  <c r="M120" i="12"/>
  <c r="T119" i="12"/>
  <c r="S119" i="12"/>
  <c r="L119" i="12"/>
  <c r="K119" i="12"/>
  <c r="T118" i="12"/>
  <c r="Q118" i="12"/>
  <c r="P118" i="12"/>
  <c r="O118" i="12"/>
  <c r="N118" i="12"/>
  <c r="M118" i="12"/>
  <c r="T117" i="12"/>
  <c r="S117" i="12"/>
  <c r="S118" i="12" s="1"/>
  <c r="L117" i="12"/>
  <c r="L121" i="12" s="1"/>
  <c r="K117" i="12"/>
  <c r="K121" i="12" s="1"/>
  <c r="T116" i="12"/>
  <c r="Q116" i="12"/>
  <c r="P116" i="12"/>
  <c r="O116" i="12"/>
  <c r="N116" i="12"/>
  <c r="M116" i="12"/>
  <c r="T115" i="12"/>
  <c r="T114" i="12"/>
  <c r="Q114" i="12"/>
  <c r="P114" i="12"/>
  <c r="O114" i="12"/>
  <c r="N114" i="12"/>
  <c r="M114" i="12"/>
  <c r="T113" i="12"/>
  <c r="S113" i="12"/>
  <c r="S114" i="12" s="1"/>
  <c r="L113" i="12"/>
  <c r="K113" i="12"/>
  <c r="T112" i="12"/>
  <c r="S112" i="12"/>
  <c r="Q112" i="12"/>
  <c r="P112" i="12"/>
  <c r="O112" i="12"/>
  <c r="N112" i="12"/>
  <c r="M112" i="12"/>
  <c r="T111" i="12"/>
  <c r="S111" i="12"/>
  <c r="S115" i="12" s="1"/>
  <c r="L111" i="12"/>
  <c r="L115" i="12" s="1"/>
  <c r="K111" i="12"/>
  <c r="K115" i="12" s="1"/>
  <c r="T110" i="12"/>
  <c r="Q110" i="12"/>
  <c r="P110" i="12"/>
  <c r="O110" i="12"/>
  <c r="N110" i="12"/>
  <c r="M110" i="12"/>
  <c r="T109" i="12"/>
  <c r="T108" i="12"/>
  <c r="S108" i="12"/>
  <c r="Q108" i="12"/>
  <c r="P108" i="12"/>
  <c r="O108" i="12"/>
  <c r="N108" i="12"/>
  <c r="M108" i="12"/>
  <c r="T107" i="12"/>
  <c r="S107" i="12"/>
  <c r="L107" i="12"/>
  <c r="K107" i="12"/>
  <c r="T106" i="12"/>
  <c r="Q106" i="12"/>
  <c r="P106" i="12"/>
  <c r="O106" i="12"/>
  <c r="N106" i="12"/>
  <c r="M106" i="12"/>
  <c r="T105" i="12"/>
  <c r="S105" i="12"/>
  <c r="S106" i="12" s="1"/>
  <c r="L105" i="12"/>
  <c r="L109" i="12" s="1"/>
  <c r="K105" i="12"/>
  <c r="K109" i="12" s="1"/>
  <c r="T104" i="12"/>
  <c r="Q104" i="12"/>
  <c r="P104" i="12"/>
  <c r="O104" i="12"/>
  <c r="N104" i="12"/>
  <c r="M104" i="12"/>
  <c r="T103" i="12"/>
  <c r="T102" i="12"/>
  <c r="Q102" i="12"/>
  <c r="P102" i="12"/>
  <c r="O102" i="12"/>
  <c r="N102" i="12"/>
  <c r="M102" i="12"/>
  <c r="T101" i="12"/>
  <c r="S101" i="12"/>
  <c r="S102" i="12" s="1"/>
  <c r="L101" i="12"/>
  <c r="K101" i="12"/>
  <c r="T100" i="12"/>
  <c r="S100" i="12"/>
  <c r="Q100" i="12"/>
  <c r="P100" i="12"/>
  <c r="O100" i="12"/>
  <c r="N100" i="12"/>
  <c r="M100" i="12"/>
  <c r="T99" i="12"/>
  <c r="S99" i="12"/>
  <c r="S103" i="12" s="1"/>
  <c r="L99" i="12"/>
  <c r="L103" i="12" s="1"/>
  <c r="K99" i="12"/>
  <c r="K103" i="12" s="1"/>
  <c r="T98" i="12"/>
  <c r="Q98" i="12"/>
  <c r="P98" i="12"/>
  <c r="O98" i="12"/>
  <c r="N98" i="12"/>
  <c r="M98" i="12"/>
  <c r="T97" i="12"/>
  <c r="T96" i="12"/>
  <c r="S96" i="12"/>
  <c r="Q96" i="12"/>
  <c r="P96" i="12"/>
  <c r="O96" i="12"/>
  <c r="N96" i="12"/>
  <c r="M96" i="12"/>
  <c r="T95" i="12"/>
  <c r="S95" i="12"/>
  <c r="L95" i="12"/>
  <c r="K95" i="12"/>
  <c r="T94" i="12"/>
  <c r="Q94" i="12"/>
  <c r="P94" i="12"/>
  <c r="O94" i="12"/>
  <c r="N94" i="12"/>
  <c r="M94" i="12"/>
  <c r="T93" i="12"/>
  <c r="S93" i="12"/>
  <c r="S94" i="12" s="1"/>
  <c r="L93" i="12"/>
  <c r="L97" i="12" s="1"/>
  <c r="K93" i="12"/>
  <c r="K97" i="12" s="1"/>
  <c r="T83" i="12"/>
  <c r="T84" i="12" s="1"/>
  <c r="S83" i="12"/>
  <c r="S84" i="12" s="1"/>
  <c r="L83" i="12"/>
  <c r="K83" i="12"/>
  <c r="T82" i="12"/>
  <c r="S82" i="12"/>
  <c r="T81" i="12"/>
  <c r="S81" i="12"/>
  <c r="L81" i="12"/>
  <c r="K81" i="12"/>
  <c r="T79" i="12"/>
  <c r="T80" i="12" s="1"/>
  <c r="S79" i="12"/>
  <c r="S80" i="12" s="1"/>
  <c r="L79" i="12"/>
  <c r="K79" i="12"/>
  <c r="T78" i="12"/>
  <c r="T77" i="12"/>
  <c r="S77" i="12"/>
  <c r="S78" i="12" s="1"/>
  <c r="L77" i="12"/>
  <c r="K77" i="12"/>
  <c r="T76" i="12"/>
  <c r="T75" i="12"/>
  <c r="S75" i="12"/>
  <c r="S76" i="12" s="1"/>
  <c r="L75" i="12"/>
  <c r="K75" i="12"/>
  <c r="T74" i="12"/>
  <c r="T73" i="12"/>
  <c r="S73" i="12"/>
  <c r="S74" i="12" s="1"/>
  <c r="L73" i="12"/>
  <c r="K73" i="12"/>
  <c r="T72" i="12"/>
  <c r="T71" i="12"/>
  <c r="S71" i="12"/>
  <c r="S72" i="12" s="1"/>
  <c r="L71" i="12"/>
  <c r="K71" i="12"/>
  <c r="T70" i="12"/>
  <c r="T69" i="12"/>
  <c r="S69" i="12"/>
  <c r="S70" i="12" s="1"/>
  <c r="L69" i="12"/>
  <c r="K69" i="12"/>
  <c r="T68" i="12"/>
  <c r="T67" i="12"/>
  <c r="S67" i="12"/>
  <c r="S68" i="12" s="1"/>
  <c r="L67" i="12"/>
  <c r="K67" i="12"/>
  <c r="T66" i="12"/>
  <c r="T65" i="12"/>
  <c r="S65" i="12"/>
  <c r="S66" i="12" s="1"/>
  <c r="L65" i="12"/>
  <c r="K65" i="12"/>
  <c r="T64" i="12"/>
  <c r="T63" i="12"/>
  <c r="S63" i="12"/>
  <c r="S64" i="12" s="1"/>
  <c r="L63" i="12"/>
  <c r="K63" i="12"/>
  <c r="T62" i="12"/>
  <c r="T61" i="12"/>
  <c r="S61" i="12"/>
  <c r="S62" i="12" s="1"/>
  <c r="L61" i="12"/>
  <c r="K61" i="12"/>
  <c r="T60" i="12"/>
  <c r="T59" i="12"/>
  <c r="S59" i="12"/>
  <c r="S60" i="12" s="1"/>
  <c r="L59" i="12"/>
  <c r="K59" i="12"/>
  <c r="T58" i="12"/>
  <c r="T57" i="12"/>
  <c r="S57" i="12"/>
  <c r="S58" i="12" s="1"/>
  <c r="L57" i="12"/>
  <c r="K57" i="12"/>
  <c r="T56" i="12"/>
  <c r="T55" i="12"/>
  <c r="S55" i="12"/>
  <c r="S56" i="12" s="1"/>
  <c r="L55" i="12"/>
  <c r="K55" i="12"/>
  <c r="T54" i="12"/>
  <c r="T53" i="12"/>
  <c r="S53" i="12"/>
  <c r="S54" i="12" s="1"/>
  <c r="L53" i="12"/>
  <c r="K53" i="12"/>
  <c r="T52" i="12"/>
  <c r="T51" i="12"/>
  <c r="S51" i="12"/>
  <c r="S52" i="12" s="1"/>
  <c r="L51" i="12"/>
  <c r="K51" i="12"/>
  <c r="T50" i="12"/>
  <c r="T49" i="12"/>
  <c r="S49" i="12"/>
  <c r="S50" i="12" s="1"/>
  <c r="L49" i="12"/>
  <c r="K49" i="12"/>
  <c r="T48" i="12"/>
  <c r="T47" i="12"/>
  <c r="S47" i="12"/>
  <c r="S48" i="12" s="1"/>
  <c r="L47" i="12"/>
  <c r="K47" i="12"/>
  <c r="T46" i="12"/>
  <c r="T45" i="12"/>
  <c r="S45" i="12"/>
  <c r="S46" i="12" s="1"/>
  <c r="L45" i="12"/>
  <c r="K45" i="12"/>
  <c r="T44" i="12"/>
  <c r="T43" i="12"/>
  <c r="S43" i="12"/>
  <c r="S44" i="12" s="1"/>
  <c r="L43" i="12"/>
  <c r="K43" i="12"/>
  <c r="T40" i="12"/>
  <c r="T41" i="12" s="1"/>
  <c r="S40" i="12"/>
  <c r="S41" i="12" s="1"/>
  <c r="L40" i="12"/>
  <c r="K40" i="12"/>
  <c r="T38" i="12"/>
  <c r="T39" i="12" s="1"/>
  <c r="S38" i="12"/>
  <c r="S39" i="12" s="1"/>
  <c r="L38" i="12"/>
  <c r="K38" i="12"/>
  <c r="T36" i="12"/>
  <c r="T37" i="12" s="1"/>
  <c r="S36" i="12"/>
  <c r="S37" i="12" s="1"/>
  <c r="L36" i="12"/>
  <c r="K36" i="12"/>
  <c r="T34" i="12"/>
  <c r="T33" i="12"/>
  <c r="S33" i="12"/>
  <c r="S34" i="12" s="1"/>
  <c r="L33" i="12"/>
  <c r="K33" i="12"/>
  <c r="T32" i="12"/>
  <c r="T31" i="12"/>
  <c r="S31" i="12"/>
  <c r="S32" i="12" s="1"/>
  <c r="L31" i="12"/>
  <c r="K31" i="12"/>
  <c r="T30" i="12"/>
  <c r="T29" i="12"/>
  <c r="S29" i="12"/>
  <c r="S30" i="12" s="1"/>
  <c r="L29" i="12"/>
  <c r="K29" i="12"/>
  <c r="T26" i="12"/>
  <c r="T27" i="12" s="1"/>
  <c r="S26" i="12"/>
  <c r="L26" i="12"/>
  <c r="K26" i="12"/>
  <c r="T25" i="12"/>
  <c r="S25" i="12"/>
  <c r="T24" i="12"/>
  <c r="S24" i="12"/>
  <c r="L24" i="12"/>
  <c r="K24" i="12"/>
  <c r="T23" i="12"/>
  <c r="S23" i="12"/>
  <c r="T22" i="12"/>
  <c r="S22" i="12"/>
  <c r="L22" i="12"/>
  <c r="K22" i="12"/>
  <c r="T21" i="12"/>
  <c r="S21" i="12"/>
  <c r="T20" i="12"/>
  <c r="S20" i="12"/>
  <c r="L20" i="12"/>
  <c r="K20" i="12"/>
  <c r="T19" i="12"/>
  <c r="S19" i="12"/>
  <c r="T18" i="12"/>
  <c r="S18" i="12"/>
  <c r="L18" i="12"/>
  <c r="K18" i="12"/>
  <c r="T17" i="12"/>
  <c r="S17" i="12"/>
  <c r="T16" i="12"/>
  <c r="S16" i="12"/>
  <c r="L16" i="12"/>
  <c r="K16" i="12"/>
  <c r="T14" i="12"/>
  <c r="S14" i="12"/>
  <c r="T13" i="12"/>
  <c r="S13" i="12"/>
  <c r="L13" i="12"/>
  <c r="K13" i="12"/>
  <c r="T9" i="12"/>
  <c r="T10" i="12" s="1"/>
  <c r="S9" i="12"/>
  <c r="S10" i="12" s="1"/>
  <c r="L9" i="12"/>
  <c r="K9" i="12"/>
  <c r="T7" i="12"/>
  <c r="T8" i="12" s="1"/>
  <c r="S7" i="12"/>
  <c r="S8" i="12" s="1"/>
  <c r="L7" i="12"/>
  <c r="K7" i="12"/>
  <c r="S104" i="12" l="1"/>
  <c r="S116" i="12"/>
  <c r="S129" i="12"/>
  <c r="S141" i="12"/>
  <c r="S153" i="12"/>
  <c r="S27" i="12"/>
  <c r="S97" i="12"/>
  <c r="S98" i="12" s="1"/>
  <c r="S109" i="12"/>
  <c r="S110" i="12" s="1"/>
  <c r="S121" i="12"/>
  <c r="S122" i="12" s="1"/>
  <c r="S134" i="12"/>
  <c r="S135" i="12" s="1"/>
  <c r="S146" i="12"/>
  <c r="S147" i="12" s="1"/>
  <c r="Y185" i="14" l="1"/>
  <c r="Y189" i="14"/>
  <c r="Y188" i="14"/>
  <c r="Y186" i="14"/>
  <c r="T186" i="14"/>
  <c r="T184" i="14"/>
  <c r="Y183" i="14"/>
  <c r="T183" i="14"/>
  <c r="Y187" i="14"/>
  <c r="Y184" i="14"/>
  <c r="T185" i="14"/>
  <c r="T189" i="14"/>
  <c r="T188" i="14"/>
  <c r="T187" i="14"/>
  <c r="Y177" i="14" l="1"/>
  <c r="Y182" i="14"/>
  <c r="Y180" i="14"/>
  <c r="T182" i="14"/>
  <c r="Y179" i="14"/>
  <c r="Y176" i="14"/>
  <c r="Y178" i="14"/>
  <c r="Y181" i="14"/>
  <c r="T179" i="14"/>
  <c r="T178" i="14"/>
  <c r="T177" i="14"/>
  <c r="T176" i="14"/>
  <c r="T181" i="14"/>
  <c r="T180" i="14"/>
  <c r="F19" i="11" l="1"/>
  <c r="E19" i="11"/>
  <c r="T175" i="14" l="1"/>
  <c r="T173" i="14"/>
  <c r="T171" i="14"/>
  <c r="Y174" i="14"/>
  <c r="Y172" i="14"/>
  <c r="Y170" i="14"/>
  <c r="T169" i="14"/>
  <c r="T174" i="14"/>
  <c r="Y173" i="14"/>
  <c r="T172" i="14"/>
  <c r="Y171" i="14"/>
  <c r="T170" i="14"/>
  <c r="Y169" i="14"/>
  <c r="Y175" i="14"/>
  <c r="I19" i="11"/>
  <c r="H19" i="11"/>
  <c r="G19" i="11"/>
  <c r="Y167" i="14" l="1"/>
  <c r="T167" i="14"/>
  <c r="Y165" i="14"/>
  <c r="T165" i="14"/>
  <c r="Y163" i="14"/>
  <c r="T163" i="14"/>
  <c r="T168" i="14"/>
  <c r="T166" i="14"/>
  <c r="T164" i="14"/>
  <c r="T162" i="14"/>
  <c r="Y166" i="14"/>
  <c r="Y164" i="14"/>
  <c r="Y162" i="14"/>
  <c r="Y168" i="14"/>
  <c r="Y161" i="14" l="1"/>
  <c r="T161" i="14"/>
  <c r="T157" i="14"/>
  <c r="T155" i="14"/>
  <c r="T160" i="14"/>
  <c r="T159" i="14"/>
  <c r="Y156" i="14"/>
  <c r="Y155" i="14"/>
  <c r="Y160" i="14"/>
  <c r="T156" i="14"/>
  <c r="Y159" i="14"/>
  <c r="Y158" i="14"/>
  <c r="T158" i="14"/>
  <c r="Y157" i="14"/>
  <c r="T152" i="14" l="1"/>
  <c r="Y149" i="14"/>
  <c r="T154" i="14"/>
  <c r="T150" i="14"/>
  <c r="T148" i="14"/>
  <c r="Y153" i="14"/>
  <c r="Y151" i="14"/>
  <c r="Y152" i="14"/>
  <c r="T151" i="14"/>
  <c r="Y150" i="14"/>
  <c r="T149" i="14"/>
  <c r="Y148" i="14"/>
  <c r="Y154" i="14"/>
  <c r="T153" i="14"/>
  <c r="Y146" i="14" l="1"/>
  <c r="T147" i="14"/>
  <c r="T145" i="14"/>
  <c r="Y147" i="14"/>
  <c r="T146" i="14"/>
  <c r="Y145" i="14"/>
  <c r="T144" i="14" l="1"/>
  <c r="Y144" i="14"/>
  <c r="Y143" i="14" l="1"/>
  <c r="T143" i="14"/>
  <c r="T142" i="14" l="1"/>
  <c r="Y142" i="14"/>
  <c r="Y141" i="14" l="1"/>
  <c r="T141" i="14"/>
  <c r="T140" i="14" l="1"/>
  <c r="Y140" i="14"/>
  <c r="T139" i="14" l="1"/>
  <c r="T137" i="14"/>
  <c r="Y139" i="14"/>
  <c r="T138" i="14"/>
  <c r="Y137" i="14"/>
  <c r="Y138" i="14"/>
  <c r="Y136" i="14" l="1"/>
  <c r="T136" i="14"/>
  <c r="Y135" i="14" l="1"/>
  <c r="Y134" i="14"/>
  <c r="T135" i="14"/>
  <c r="T134" i="14"/>
  <c r="Y133" i="14" l="1"/>
  <c r="T133" i="14"/>
  <c r="T131" i="14" l="1"/>
  <c r="Y132" i="14"/>
  <c r="Y131" i="14"/>
  <c r="T130" i="14"/>
  <c r="Y129" i="14"/>
  <c r="T129" i="14"/>
  <c r="Y130" i="14"/>
  <c r="T132" i="14"/>
  <c r="Q188" i="14" l="1"/>
  <c r="Q186" i="14"/>
  <c r="Q185" i="14"/>
  <c r="Q183" i="14"/>
  <c r="Q189" i="14"/>
  <c r="Q187" i="14"/>
  <c r="Q184" i="14"/>
  <c r="S183" i="14"/>
  <c r="S188" i="14"/>
  <c r="S186" i="14"/>
  <c r="S189" i="14"/>
  <c r="S187" i="14"/>
  <c r="S184" i="14"/>
  <c r="S185" i="14"/>
  <c r="X183" i="14"/>
  <c r="X184" i="14"/>
  <c r="X186" i="14"/>
  <c r="X188" i="14"/>
  <c r="X185" i="14"/>
  <c r="X187" i="14"/>
  <c r="X189" i="14"/>
  <c r="V183" i="14"/>
  <c r="V184" i="14"/>
  <c r="V186" i="14"/>
  <c r="V188" i="14"/>
  <c r="V185" i="14"/>
  <c r="V187" i="14"/>
  <c r="V189" i="14"/>
  <c r="S179" i="14"/>
  <c r="S178" i="14"/>
  <c r="S176" i="14"/>
  <c r="S177" i="14"/>
  <c r="S181" i="14"/>
  <c r="S182" i="14"/>
  <c r="S180" i="14"/>
  <c r="X181" i="14"/>
  <c r="X180" i="14"/>
  <c r="X182" i="14"/>
  <c r="X179" i="14"/>
  <c r="X178" i="14"/>
  <c r="X176" i="14"/>
  <c r="X177" i="14"/>
  <c r="V182" i="14"/>
  <c r="V181" i="14"/>
  <c r="V176" i="14"/>
  <c r="V180" i="14"/>
  <c r="V177" i="14"/>
  <c r="V179" i="14"/>
  <c r="V178" i="14"/>
  <c r="Q180" i="14"/>
  <c r="Q177" i="14"/>
  <c r="Q179" i="14"/>
  <c r="Q178" i="14"/>
  <c r="Q182" i="14"/>
  <c r="Q181" i="14"/>
  <c r="Q176" i="14"/>
  <c r="Q175" i="14"/>
  <c r="Q173" i="14"/>
  <c r="Q171" i="14"/>
  <c r="Q169" i="14"/>
  <c r="Q174" i="14"/>
  <c r="Q172" i="14"/>
  <c r="Q170" i="14"/>
  <c r="S174" i="14"/>
  <c r="S172" i="14"/>
  <c r="S170" i="14"/>
  <c r="S175" i="14"/>
  <c r="S173" i="14"/>
  <c r="S171" i="14"/>
  <c r="S169" i="14"/>
  <c r="X174" i="14"/>
  <c r="X172" i="14"/>
  <c r="X170" i="14"/>
  <c r="X175" i="14"/>
  <c r="X173" i="14"/>
  <c r="X171" i="14"/>
  <c r="X169" i="14"/>
  <c r="V174" i="14"/>
  <c r="V172" i="14"/>
  <c r="V170" i="14"/>
  <c r="V175" i="14"/>
  <c r="V173" i="14"/>
  <c r="V171" i="14"/>
  <c r="V169" i="14"/>
  <c r="Q168" i="14"/>
  <c r="Q162" i="14"/>
  <c r="Q164" i="14"/>
  <c r="Q166" i="14"/>
  <c r="Q167" i="14"/>
  <c r="Q165" i="14"/>
  <c r="Q163" i="14"/>
  <c r="S162" i="14"/>
  <c r="S164" i="14"/>
  <c r="S166" i="14"/>
  <c r="S168" i="14"/>
  <c r="S167" i="14"/>
  <c r="S165" i="14"/>
  <c r="S163" i="14"/>
  <c r="X163" i="14"/>
  <c r="X165" i="14"/>
  <c r="X167" i="14"/>
  <c r="X168" i="14"/>
  <c r="X166" i="14"/>
  <c r="X164" i="14"/>
  <c r="X162" i="14"/>
  <c r="V163" i="14"/>
  <c r="V165" i="14"/>
  <c r="V167" i="14"/>
  <c r="V168" i="14"/>
  <c r="V166" i="14"/>
  <c r="V164" i="14"/>
  <c r="V162" i="14"/>
  <c r="Q161" i="14"/>
  <c r="Q159" i="14"/>
  <c r="Q160" i="14"/>
  <c r="S161" i="14"/>
  <c r="S159" i="14"/>
  <c r="S160" i="14"/>
  <c r="X160" i="14"/>
  <c r="X159" i="14"/>
  <c r="X161" i="14"/>
  <c r="V160" i="14"/>
  <c r="V161" i="14"/>
  <c r="V159" i="14"/>
  <c r="S155" i="14"/>
  <c r="S157" i="14"/>
  <c r="S158" i="14"/>
  <c r="S156" i="14"/>
  <c r="X156" i="14"/>
  <c r="X158" i="14"/>
  <c r="X157" i="14"/>
  <c r="X155" i="14"/>
  <c r="Q155" i="14"/>
  <c r="Q157" i="14"/>
  <c r="Q158" i="14"/>
  <c r="Q156" i="14"/>
  <c r="V156" i="14"/>
  <c r="V158" i="14"/>
  <c r="V157" i="14"/>
  <c r="V155" i="14"/>
  <c r="Q152" i="14"/>
  <c r="Q150" i="14"/>
  <c r="Q148" i="14"/>
  <c r="Q154" i="14"/>
  <c r="Q153" i="14"/>
  <c r="Q151" i="14"/>
  <c r="Q149" i="14"/>
  <c r="S152" i="14"/>
  <c r="S150" i="14"/>
  <c r="S148" i="14"/>
  <c r="S153" i="14"/>
  <c r="S151" i="14"/>
  <c r="S149" i="14"/>
  <c r="S154" i="14"/>
  <c r="X153" i="14"/>
  <c r="X154" i="14"/>
  <c r="X151" i="14"/>
  <c r="X149" i="14"/>
  <c r="X152" i="14"/>
  <c r="X150" i="14"/>
  <c r="X148" i="14"/>
  <c r="V153" i="14"/>
  <c r="V154" i="14"/>
  <c r="V151" i="14"/>
  <c r="V149" i="14"/>
  <c r="V152" i="14"/>
  <c r="V150" i="14"/>
  <c r="V148" i="14"/>
  <c r="Q144" i="14"/>
  <c r="Q145" i="14"/>
  <c r="Q146" i="14"/>
  <c r="Q147" i="14"/>
  <c r="S144" i="14"/>
  <c r="S145" i="14"/>
  <c r="S147" i="14"/>
  <c r="S146" i="14"/>
  <c r="X144" i="14"/>
  <c r="X147" i="14"/>
  <c r="X146" i="14"/>
  <c r="X145" i="14"/>
  <c r="V144" i="14"/>
  <c r="V146" i="14"/>
  <c r="V147" i="14"/>
  <c r="V145" i="14"/>
  <c r="Q142" i="14"/>
  <c r="Q143" i="14"/>
  <c r="S142" i="14"/>
  <c r="S143" i="14"/>
  <c r="X142" i="14"/>
  <c r="X143" i="14"/>
  <c r="V142" i="14"/>
  <c r="V143" i="14"/>
  <c r="Q140" i="14"/>
  <c r="Q141" i="14"/>
  <c r="S140" i="14"/>
  <c r="S141" i="14"/>
  <c r="X140" i="14"/>
  <c r="X141" i="14"/>
  <c r="V140" i="14"/>
  <c r="V141" i="14"/>
  <c r="Q136" i="14"/>
  <c r="Q138" i="14"/>
  <c r="Q139" i="14"/>
  <c r="Q137" i="14"/>
  <c r="S136" i="14"/>
  <c r="S139" i="14"/>
  <c r="S138" i="14"/>
  <c r="S137" i="14"/>
  <c r="X136" i="14"/>
  <c r="X137" i="14"/>
  <c r="X138" i="14"/>
  <c r="X139" i="14"/>
  <c r="V136" i="14"/>
  <c r="V139" i="14"/>
  <c r="V138" i="14"/>
  <c r="V137" i="14"/>
  <c r="S133" i="14"/>
  <c r="S134" i="14"/>
  <c r="S135" i="14"/>
  <c r="V133" i="14"/>
  <c r="V134" i="14"/>
  <c r="V135" i="14"/>
  <c r="Q133" i="14"/>
  <c r="Q135" i="14"/>
  <c r="Q134" i="14"/>
  <c r="X133" i="14"/>
  <c r="X134" i="14"/>
  <c r="X135" i="14"/>
  <c r="S130" i="14"/>
  <c r="S131" i="14"/>
  <c r="S129" i="14"/>
  <c r="S132" i="14"/>
  <c r="X129" i="14"/>
  <c r="X130" i="14"/>
  <c r="X131" i="14"/>
  <c r="X132" i="14"/>
  <c r="Q132" i="14"/>
  <c r="Q130" i="14"/>
  <c r="Q131" i="14"/>
  <c r="Q129" i="14"/>
  <c r="V129" i="14"/>
  <c r="V130" i="14"/>
  <c r="V131" i="14"/>
  <c r="V132" i="14"/>
  <c r="T128" i="14" l="1"/>
  <c r="Y128" i="14"/>
  <c r="T127" i="14"/>
  <c r="Y127" i="14"/>
  <c r="T93" i="14" l="1"/>
  <c r="T109" i="14"/>
  <c r="T101" i="14"/>
  <c r="T97" i="14"/>
  <c r="T95" i="14"/>
  <c r="T94" i="14"/>
  <c r="Y93" i="14"/>
  <c r="Y88" i="14"/>
  <c r="T125" i="14"/>
  <c r="T77" i="14"/>
  <c r="T117" i="14"/>
  <c r="T113" i="14"/>
  <c r="T111" i="14"/>
  <c r="T110" i="14"/>
  <c r="Y109" i="14"/>
  <c r="T85" i="14"/>
  <c r="T81" i="14"/>
  <c r="T79" i="14"/>
  <c r="T78" i="14"/>
  <c r="Y77" i="14"/>
  <c r="T121" i="14"/>
  <c r="T119" i="14"/>
  <c r="T118" i="14"/>
  <c r="Y117" i="14"/>
  <c r="T105" i="14"/>
  <c r="T103" i="14"/>
  <c r="T102" i="14"/>
  <c r="Y101" i="14"/>
  <c r="T89" i="14"/>
  <c r="T87" i="14"/>
  <c r="T86" i="14"/>
  <c r="Y85" i="14"/>
  <c r="T69" i="14"/>
  <c r="T126" i="14"/>
  <c r="Y125" i="14"/>
  <c r="T123" i="14"/>
  <c r="T122" i="14"/>
  <c r="Y121" i="14"/>
  <c r="T115" i="14"/>
  <c r="T114" i="14"/>
  <c r="Y113" i="14"/>
  <c r="T107" i="14"/>
  <c r="T106" i="14"/>
  <c r="Y105" i="14"/>
  <c r="T99" i="14"/>
  <c r="T98" i="14"/>
  <c r="Y97" i="14"/>
  <c r="T91" i="14"/>
  <c r="T90" i="14"/>
  <c r="Y89" i="14"/>
  <c r="T83" i="14"/>
  <c r="T82" i="14"/>
  <c r="Y81" i="14"/>
  <c r="T73" i="14"/>
  <c r="T72" i="14"/>
  <c r="Y71" i="14"/>
  <c r="T71" i="14"/>
  <c r="Y70" i="14"/>
  <c r="T70" i="14"/>
  <c r="T124" i="14"/>
  <c r="Y123" i="14"/>
  <c r="T120" i="14"/>
  <c r="Y119" i="14"/>
  <c r="T116" i="14"/>
  <c r="Y115" i="14"/>
  <c r="T112" i="14"/>
  <c r="Y111" i="14"/>
  <c r="T108" i="14"/>
  <c r="Y107" i="14"/>
  <c r="T104" i="14"/>
  <c r="Y103" i="14"/>
  <c r="T100" i="14"/>
  <c r="Y99" i="14"/>
  <c r="T96" i="14"/>
  <c r="Y95" i="14"/>
  <c r="T92" i="14"/>
  <c r="Y91" i="14"/>
  <c r="T88" i="14"/>
  <c r="Y87" i="14"/>
  <c r="T84" i="14"/>
  <c r="Y83" i="14"/>
  <c r="T80" i="14"/>
  <c r="Y79" i="14"/>
  <c r="T76" i="14"/>
  <c r="Y75" i="14"/>
  <c r="T75" i="14"/>
  <c r="Y74" i="14"/>
  <c r="T74" i="14"/>
  <c r="Y73" i="14"/>
  <c r="Y126" i="14"/>
  <c r="Y124" i="14"/>
  <c r="Y122" i="14"/>
  <c r="Y120" i="14"/>
  <c r="Y118" i="14"/>
  <c r="Y116" i="14"/>
  <c r="Y114" i="14"/>
  <c r="Y112" i="14"/>
  <c r="Y110" i="14"/>
  <c r="Y108" i="14"/>
  <c r="Y106" i="14"/>
  <c r="Y104" i="14"/>
  <c r="Y102" i="14"/>
  <c r="Y100" i="14"/>
  <c r="Y98" i="14"/>
  <c r="Y96" i="14"/>
  <c r="Y94" i="14"/>
  <c r="Y92" i="14"/>
  <c r="Y90" i="14"/>
  <c r="Y86" i="14"/>
  <c r="Y84" i="14"/>
  <c r="Y82" i="14"/>
  <c r="Y80" i="14"/>
  <c r="Y78" i="14"/>
  <c r="Y76" i="14"/>
  <c r="Y72" i="14"/>
  <c r="Y69" i="14"/>
  <c r="V128" i="14" l="1"/>
  <c r="V127" i="14"/>
  <c r="X126" i="14"/>
  <c r="X128" i="14"/>
  <c r="X127" i="14"/>
  <c r="Q125" i="14"/>
  <c r="Q128" i="14"/>
  <c r="Q127" i="14"/>
  <c r="S126" i="14"/>
  <c r="S128" i="14"/>
  <c r="S127" i="14"/>
  <c r="V110" i="14"/>
  <c r="V106" i="14"/>
  <c r="V102" i="14"/>
  <c r="V103" i="14"/>
  <c r="V120" i="14"/>
  <c r="V108" i="14"/>
  <c r="V104" i="14"/>
  <c r="V107" i="14"/>
  <c r="V114" i="14"/>
  <c r="V118" i="14"/>
  <c r="V122" i="14"/>
  <c r="V126" i="14"/>
  <c r="V100" i="14"/>
  <c r="V111" i="14"/>
  <c r="V116" i="14"/>
  <c r="V124" i="14"/>
  <c r="V112" i="14"/>
  <c r="V123" i="14"/>
  <c r="V119" i="14"/>
  <c r="V115" i="14"/>
  <c r="V109" i="14"/>
  <c r="V101" i="14"/>
  <c r="V125" i="14"/>
  <c r="V121" i="14"/>
  <c r="V117" i="14"/>
  <c r="V113" i="14"/>
  <c r="V105" i="14"/>
  <c r="Q100" i="14"/>
  <c r="Q116" i="14"/>
  <c r="S105" i="14"/>
  <c r="S121" i="14"/>
  <c r="X103" i="14"/>
  <c r="X108" i="14"/>
  <c r="X112" i="14"/>
  <c r="X117" i="14"/>
  <c r="X122" i="14"/>
  <c r="X101" i="14"/>
  <c r="X104" i="14"/>
  <c r="X107" i="14"/>
  <c r="X111" i="14"/>
  <c r="X115" i="14"/>
  <c r="X118" i="14"/>
  <c r="X121" i="14"/>
  <c r="X125" i="14"/>
  <c r="Q108" i="14"/>
  <c r="Q124" i="14"/>
  <c r="S113" i="14"/>
  <c r="X100" i="14"/>
  <c r="X105" i="14"/>
  <c r="X110" i="14"/>
  <c r="X114" i="14"/>
  <c r="X119" i="14"/>
  <c r="X124" i="14"/>
  <c r="X102" i="14"/>
  <c r="X106" i="14"/>
  <c r="X109" i="14"/>
  <c r="X113" i="14"/>
  <c r="X116" i="14"/>
  <c r="X120" i="14"/>
  <c r="X123" i="14"/>
  <c r="Q104" i="14"/>
  <c r="Q112" i="14"/>
  <c r="Q120" i="14"/>
  <c r="S101" i="14"/>
  <c r="S109" i="14"/>
  <c r="S117" i="14"/>
  <c r="S125" i="14"/>
  <c r="Q102" i="14"/>
  <c r="Q106" i="14"/>
  <c r="Q110" i="14"/>
  <c r="Q114" i="14"/>
  <c r="Q118" i="14"/>
  <c r="Q122" i="14"/>
  <c r="Q126" i="14"/>
  <c r="S103" i="14"/>
  <c r="S107" i="14"/>
  <c r="S111" i="14"/>
  <c r="S115" i="14"/>
  <c r="S119" i="14"/>
  <c r="S123" i="14"/>
  <c r="Q101" i="14"/>
  <c r="Q103" i="14"/>
  <c r="Q105" i="14"/>
  <c r="Q107" i="14"/>
  <c r="Q109" i="14"/>
  <c r="Q111" i="14"/>
  <c r="Q113" i="14"/>
  <c r="Q115" i="14"/>
  <c r="Q117" i="14"/>
  <c r="Q119" i="14"/>
  <c r="Q121" i="14"/>
  <c r="Q123" i="14"/>
  <c r="S100" i="14"/>
  <c r="S102" i="14"/>
  <c r="S104" i="14"/>
  <c r="S106" i="14"/>
  <c r="S108" i="14"/>
  <c r="S110" i="14"/>
  <c r="S112" i="14"/>
  <c r="S114" i="14"/>
  <c r="S116" i="14"/>
  <c r="S118" i="14"/>
  <c r="S120" i="14"/>
  <c r="S122" i="14"/>
  <c r="S124" i="14"/>
  <c r="G68" i="14" l="1"/>
  <c r="M16" i="14"/>
  <c r="M12" i="14"/>
  <c r="M8" i="14"/>
  <c r="M30" i="14" l="1"/>
  <c r="M22" i="14"/>
  <c r="M34" i="14"/>
  <c r="M38" i="14"/>
  <c r="M37" i="14"/>
  <c r="M20" i="14"/>
  <c r="M24" i="14"/>
  <c r="M28" i="14"/>
  <c r="M32" i="14"/>
  <c r="M36" i="14"/>
  <c r="M67" i="14"/>
  <c r="M18" i="14" l="1"/>
  <c r="M10" i="14"/>
  <c r="M15" i="14"/>
  <c r="M11" i="14"/>
  <c r="M19" i="14"/>
  <c r="M23" i="14"/>
  <c r="M27" i="14"/>
  <c r="M31" i="14"/>
  <c r="M35" i="14"/>
  <c r="M26" i="14"/>
  <c r="M14" i="14"/>
  <c r="M59" i="14"/>
  <c r="M51" i="14"/>
  <c r="M39" i="14"/>
  <c r="M64" i="14"/>
  <c r="M40" i="14"/>
  <c r="M63" i="14"/>
  <c r="M55" i="14"/>
  <c r="M47" i="14"/>
  <c r="M43" i="14"/>
  <c r="M60" i="14"/>
  <c r="M56" i="14"/>
  <c r="M52" i="14"/>
  <c r="M48" i="14"/>
  <c r="M44" i="14"/>
  <c r="M65" i="14"/>
  <c r="M61" i="14"/>
  <c r="M57" i="14"/>
  <c r="M53" i="14"/>
  <c r="M49" i="14"/>
  <c r="M45" i="14"/>
  <c r="M41" i="14"/>
  <c r="M66" i="14"/>
  <c r="M62" i="14"/>
  <c r="M58" i="14"/>
  <c r="M54" i="14"/>
  <c r="M50" i="14"/>
  <c r="M46" i="14"/>
  <c r="M42" i="14"/>
  <c r="M17" i="14"/>
  <c r="M13" i="14"/>
  <c r="M9" i="14"/>
  <c r="M21" i="14"/>
  <c r="M25" i="14"/>
  <c r="M29" i="14"/>
  <c r="M33" i="14"/>
  <c r="E8" i="6" l="1"/>
</calcChain>
</file>

<file path=xl/comments1.xml><?xml version="1.0" encoding="utf-8"?>
<comments xmlns="http://schemas.openxmlformats.org/spreadsheetml/2006/main">
  <authors>
    <author>(GEE) Eva Pereira</author>
  </authors>
  <commentList>
    <comment ref="G7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<sst xmlns="http://schemas.openxmlformats.org/spreadsheetml/2006/main" count="1075" uniqueCount="341">
  <si>
    <t>Acumulado</t>
  </si>
  <si>
    <t>Desemprego</t>
  </si>
  <si>
    <t>Layoff Simplificado</t>
  </si>
  <si>
    <t>NrEmpresas</t>
  </si>
  <si>
    <t>Chegadas</t>
  </si>
  <si>
    <t>Tráfego</t>
  </si>
  <si>
    <t>Indicadores de Comunicação</t>
  </si>
  <si>
    <t>Correio</t>
  </si>
  <si>
    <t>Nacional</t>
  </si>
  <si>
    <t>Previsões para a Economia Portuguesa - 2020</t>
  </si>
  <si>
    <t>Fonte</t>
  </si>
  <si>
    <t>Taxa de desemprego %</t>
  </si>
  <si>
    <t>Cenário base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</si>
  <si>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</si>
  <si>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</si>
  <si>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</si>
  <si>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</si>
  <si>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</si>
  <si>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</si>
  <si>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</si>
  <si>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</si>
  <si>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</si>
  <si>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</si>
  <si>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</si>
  <si>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</si>
  <si>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</si>
  <si>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</si>
  <si>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</si>
  <si>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</si>
  <si>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</si>
  <si>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</si>
  <si>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</si>
  <si>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</si>
  <si>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Estado de Emergência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</si>
  <si>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</si>
  <si>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</si>
  <si>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</si>
  <si>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</si>
  <si>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</si>
  <si>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</si>
  <si>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</si>
  <si>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</si>
  <si>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</si>
  <si>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</si>
  <si>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</si>
  <si>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</si>
  <si>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</si>
  <si>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</si>
  <si>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</si>
  <si>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</si>
  <si>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Indicador de Sentimento Económico</t>
  </si>
  <si>
    <t>CE</t>
  </si>
  <si>
    <t>tvh</t>
  </si>
  <si>
    <t>Indicador de Expectativa de Emprego</t>
  </si>
  <si>
    <t>Carteira Encomendas Externas (Indústria Transformadora)</t>
  </si>
  <si>
    <t>INE</t>
  </si>
  <si>
    <t>tvh (sre/mm3m)</t>
  </si>
  <si>
    <t>tvh (vcs)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</si>
  <si>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</si>
  <si>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</si>
  <si>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</si>
  <si>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</si>
  <si>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</si>
  <si>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</si>
  <si>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</si>
  <si>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</si>
  <si>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</si>
  <si>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</si>
  <si>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</si>
  <si>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</si>
  <si>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</si>
  <si>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</si>
  <si>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</si>
  <si>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</si>
  <si>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</si>
  <si>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</si>
  <si>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</si>
  <si>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</si>
  <si>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</si>
  <si>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</si>
  <si>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</si>
  <si>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</si>
  <si>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</si>
  <si>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</si>
  <si>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</si>
  <si>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</si>
  <si>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</si>
  <si>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</si>
  <si>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</si>
  <si>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</si>
  <si>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</si>
  <si>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</si>
  <si>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</si>
  <si>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</si>
  <si>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</si>
  <si>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</si>
  <si>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semanais de conjuntura - Síntese Covid-19</t>
  </si>
  <si>
    <t>Indicadores mensais de conjuntura - Síntese Covid-19</t>
  </si>
  <si>
    <t>Indicadores de conjuntura diários - Síntese Covid-19</t>
  </si>
  <si>
    <t>Fonte: ANACOM</t>
  </si>
  <si>
    <t>Período pré-COVID-19 considerado: período anterior ao início das medidas excecionais e temporárias associadas ao COVID-19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</si>
  <si>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</si>
  <si>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</si>
  <si>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</si>
  <si>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</si>
  <si>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</si>
  <si>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</si>
  <si>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</si>
  <si>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</si>
  <si>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Cenário adverso</t>
  </si>
  <si>
    <t>Data de Publicação</t>
  </si>
  <si>
    <t>Fundo Monetário Internacional</t>
  </si>
  <si>
    <t>PIB (volume %VH)</t>
  </si>
  <si>
    <t>Indicador</t>
  </si>
  <si>
    <t>MERCADO DE TRABALHO</t>
  </si>
  <si>
    <t>TRANSPORTES</t>
  </si>
  <si>
    <t>Ferroviário - comboios realizados</t>
  </si>
  <si>
    <t>Período Pré-Covid-19 Benchmark</t>
  </si>
  <si>
    <t>Valor de Referência: Diferença no número de beneficiários de prestações de desemprego entre Março e Fevereiro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</si>
  <si>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</si>
  <si>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</si>
  <si>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</si>
  <si>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</si>
  <si>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</si>
  <si>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</si>
  <si>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de Comunicações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</si>
  <si>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</si>
  <si>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</si>
  <si>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</si>
  <si>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</si>
  <si>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</si>
  <si>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</si>
  <si>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</si>
  <si>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</si>
  <si>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</si>
  <si>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</si>
  <si>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</si>
  <si>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</si>
  <si>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</si>
  <si>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</si>
  <si>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</si>
  <si>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</si>
  <si>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</si>
  <si>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</si>
  <si>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</si>
  <si>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</si>
  <si>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</si>
  <si>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</si>
  <si>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Inquérito Rápido e Excecional às Empresas - COVID-19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</si>
  <si>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</si>
  <si>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</si>
  <si>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</si>
  <si>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</si>
  <si>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</si>
  <si>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</si>
  <si>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</si>
  <si>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</si>
  <si>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Dados apresentados como variações % face ao valor de baseline (valor mediano de nr. de visitas e duração por local e dia de semana no período de 3-jan a 6-fev)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</si>
  <si>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</si>
  <si>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</si>
  <si>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</si>
  <si>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</si>
  <si>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</si>
  <si>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</si>
  <si>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</si>
  <si>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</si>
  <si>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</si>
  <si>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</si>
  <si>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</si>
  <si>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</si>
  <si>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</si>
  <si>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</si>
  <si>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</si>
  <si>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</si>
  <si>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</si>
  <si>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</si>
  <si>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</si>
  <si>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</si>
  <si>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</si>
  <si>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</si>
  <si>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</si>
  <si>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Compras na Rede Multibanco</t>
  </si>
  <si>
    <t>Mbway</t>
  </si>
  <si>
    <t>Valor Médio</t>
  </si>
  <si>
    <t>Semana</t>
  </si>
  <si>
    <t>2-8 de março</t>
  </si>
  <si>
    <t>9-15 de março</t>
  </si>
  <si>
    <t>16-22 de março</t>
  </si>
  <si>
    <t>30-mar 5-abril</t>
  </si>
  <si>
    <t>6-12 de abril</t>
  </si>
  <si>
    <t>13-19 de abril</t>
  </si>
  <si>
    <t>23-29 março</t>
  </si>
  <si>
    <t>Compras Online</t>
  </si>
  <si>
    <t>% de Compras Essenciais no total das Compras Físicas</t>
  </si>
  <si>
    <t>Benchmark</t>
  </si>
  <si>
    <t>Variação Média Diária de Operações (Index 100)</t>
  </si>
  <si>
    <t>Dados de pagamentos através da Rede de Multibancos</t>
  </si>
  <si>
    <t>Compras Físicas</t>
  </si>
  <si>
    <t xml:space="preserve">% de Compras Retalho,Restauração, Takeaway e Cultura no total </t>
  </si>
  <si>
    <t>Fonte: SIBS</t>
  </si>
  <si>
    <t>Ligeiros</t>
  </si>
  <si>
    <t>Pesados</t>
  </si>
  <si>
    <t>1489
(FDS: 908,5)</t>
  </si>
  <si>
    <t>109
(FDS: 45)</t>
  </si>
  <si>
    <t>VENDA DE VEÍCULOS</t>
  </si>
  <si>
    <t>Valor de Referência: Média de Voos realizados nos 3 dias anteriores à declaração de estado de emergência (dias 17,18 e 19 de Março)</t>
  </si>
  <si>
    <t>Série Venda de Veículos</t>
  </si>
  <si>
    <t>1598
(FDS: 953,5)</t>
  </si>
  <si>
    <t>Valor de Referência: média de comboios realizados durante os dias úteis da semana de referência - 12 a 18 de Janeiro; a parentêsis consta a média de comboios realizados durante o fim de semana da semana de referência indicada (a avaliação apresentada para cada dia da semana resulta de uma comparação com o dia da semana respectivo da semana de referência)</t>
  </si>
  <si>
    <t>Notas: o Benchmark considerado para cada indicador corresponde à média do período antes do primeiro caso de Covid-19 registado em Portugal - período de 1 de janeiro a 1 de março.</t>
  </si>
  <si>
    <t>20-26 de abril</t>
  </si>
  <si>
    <t>Valor de Referência: Número médio de veículos vendidos por dia no período de Janeiro e Fevereiro (o cálculo da média diária apenas tem em conta dias úteis). A avaliação realizada através do esquema de cores não é aplicada aos dias de fim de semana.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</si>
  <si>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</si>
  <si>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</si>
  <si>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</si>
  <si>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</si>
  <si>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</si>
  <si>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</si>
  <si>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</si>
  <si>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27-abr 3-maio</t>
  </si>
  <si>
    <t>Comissão Europeia</t>
  </si>
  <si>
    <r>
      <t xml:space="preserve">Notas: </t>
    </r>
    <r>
      <rPr>
        <sz val="11"/>
        <color theme="1"/>
        <rFont val="Calibri"/>
        <family val="2"/>
        <scheme val="minor"/>
      </rPr>
      <t xml:space="preserve">Série Desemprego - valor acumulado de novas prestações requeridas desde o dia 1 de Março; </t>
    </r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</si>
  <si>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</si>
  <si>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</si>
  <si>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</si>
  <si>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</si>
  <si>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</si>
  <si>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</si>
  <si>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</si>
  <si>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</si>
  <si>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</si>
  <si>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</si>
  <si>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</si>
  <si>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</si>
  <si>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</si>
  <si>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</si>
  <si>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</si>
  <si>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</si>
  <si>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</si>
  <si>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</si>
  <si>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4-10 de maio</t>
  </si>
  <si>
    <t>11-17 de maio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</si>
  <si>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</si>
  <si>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</si>
  <si>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</si>
  <si>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</si>
  <si>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</si>
  <si>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</si>
  <si>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</si>
  <si>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</si>
  <si>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18-24 de maio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</si>
  <si>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</si>
  <si>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</si>
  <si>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</si>
  <si>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</si>
  <si>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</si>
  <si>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</si>
  <si>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</si>
  <si>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</si>
  <si>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</si>
  <si>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</si>
  <si>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</si>
  <si>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</si>
  <si>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</si>
  <si>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</si>
  <si>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</si>
  <si>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</si>
  <si>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</si>
  <si>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</si>
  <si>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</si>
  <si>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</si>
  <si>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</si>
  <si>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</si>
  <si>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</si>
  <si>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</si>
  <si>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</si>
  <si>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</si>
  <si>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</si>
  <si>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</si>
  <si>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</si>
  <si>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</si>
  <si>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Indicadores trimestrais de conjuntura - Síntese Covid-19</t>
  </si>
  <si>
    <t>25-31 de maio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</si>
  <si>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</si>
  <si>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</si>
  <si>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</si>
  <si>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</si>
  <si>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</si>
  <si>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</si>
  <si>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1-7 de junho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</si>
  <si>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</si>
  <si>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</si>
  <si>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</si>
  <si>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</si>
  <si>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</si>
  <si>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</si>
  <si>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</si>
  <si>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186</t>
  </si>
  <si>
    <t>0</t>
  </si>
  <si>
    <t>87</t>
  </si>
  <si>
    <t>70</t>
  </si>
  <si>
    <t>23</t>
  </si>
  <si>
    <t>30</t>
  </si>
  <si>
    <t>39</t>
  </si>
  <si>
    <t>5</t>
  </si>
  <si>
    <t>32</t>
  </si>
  <si>
    <t>1</t>
  </si>
  <si>
    <t>41</t>
  </si>
  <si>
    <t>59</t>
  </si>
  <si>
    <t>6</t>
  </si>
  <si>
    <t>55</t>
  </si>
  <si>
    <t>67</t>
  </si>
  <si>
    <t>69</t>
  </si>
  <si>
    <t>159</t>
  </si>
  <si>
    <t>77</t>
  </si>
  <si>
    <t>143</t>
  </si>
  <si>
    <t>117</t>
  </si>
  <si>
    <t>195</t>
  </si>
  <si>
    <t>352</t>
  </si>
  <si>
    <t>93</t>
  </si>
  <si>
    <t>78</t>
  </si>
  <si>
    <t>44</t>
  </si>
  <si>
    <t>4</t>
  </si>
  <si>
    <t>38</t>
  </si>
  <si>
    <t>49</t>
  </si>
  <si>
    <t>13</t>
  </si>
  <si>
    <t>34</t>
  </si>
  <si>
    <t>79</t>
  </si>
  <si>
    <t>76</t>
  </si>
  <si>
    <t>80</t>
  </si>
  <si>
    <t>188</t>
  </si>
  <si>
    <t>8</t>
  </si>
  <si>
    <t>136</t>
  </si>
  <si>
    <t>115</t>
  </si>
  <si>
    <t>233</t>
  </si>
  <si>
    <t>245</t>
  </si>
  <si>
    <t>672</t>
  </si>
  <si>
    <t>64</t>
  </si>
  <si>
    <t>66</t>
  </si>
  <si>
    <t>2</t>
  </si>
  <si>
    <t>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</si>
</sst>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"/>
    <numFmt numFmtId="165" formatCode="[$-816]d\ &quot;de&quot;\ mmmm\ &quot;de&quot;\ yyyy;@"/>
    <numFmt numFmtId="166" formatCode="0.000"/>
    <numFmt numFmtId="167" formatCode="0.0%"/>
    <numFmt numFmtId="168" formatCode="#,##0.0"/>
    <numFmt numFmtId="169" formatCode="[$-816]d/mmm/yy;@"/>
    <numFmt numFmtId="173" formatCode="_-* #,##0.0\ &quot;€&quot;_-;\-* #,##0.0\ &quot;€&quot;_-;_-* &quot;-&quot;??\ &quot;€&quot;_-;_-@_-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0"/>
      <name val="Calibri"/>
      <family val="2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hair">
        <color indexed="64"/>
      </left>
      <right style="thin">
        <color indexed="64"/>
      </right>
      <top style="thin">
        <color auto="1"/>
      </top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</cellStyleXfs>
  <cellXfs count="465">
    <xf numFmtId="0" fontId="0" fillId="0" borderId="0" xfId="0"/>
    <xf numFmtId="0" fontId="0" fillId="0" borderId="0" xfId="0" applyBorder="1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6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6" xfId="0" applyNumberFormat="1" applyFill="1" applyBorder="1"/>
    <xf numFmtId="0" fontId="0" fillId="0" borderId="6" xfId="0" applyBorder="1"/>
    <xf numFmtId="3" fontId="0" fillId="2" borderId="6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2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5" fillId="0" borderId="0" xfId="0" applyFont="1" applyBorder="1" applyAlignment="1">
      <alignment horizontal="right" vertical="center" indent="2"/>
    </xf>
    <xf numFmtId="0" fontId="23" fillId="0" borderId="0" xfId="1" applyFont="1" applyBorder="1" applyAlignment="1" applyProtection="1">
      <alignment wrapText="1"/>
      <protection hidden="1"/>
    </xf>
    <xf numFmtId="0" fontId="27" fillId="3" borderId="23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16" fontId="3" fillId="8" borderId="6" xfId="0" applyNumberFormat="1" applyFont="1" applyFill="1" applyBorder="1" applyAlignment="1">
      <alignment horizontal="center"/>
    </xf>
    <xf numFmtId="0" fontId="0" fillId="8" borderId="6" xfId="0" applyFill="1" applyBorder="1"/>
    <xf numFmtId="0" fontId="0" fillId="8" borderId="6" xfId="0" applyFill="1" applyBorder="1" applyAlignment="1">
      <alignment horizontal="right" indent="2"/>
    </xf>
    <xf numFmtId="3" fontId="0" fillId="8" borderId="6" xfId="0" applyNumberFormat="1" applyFill="1" applyBorder="1" applyAlignment="1">
      <alignment horizontal="right" indent="2"/>
    </xf>
    <xf numFmtId="3" fontId="0" fillId="8" borderId="6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4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0" fontId="19" fillId="9" borderId="32" xfId="0" applyFont="1" applyFill="1" applyBorder="1" applyAlignment="1">
      <alignment horizontal="center" vertical="center"/>
    </xf>
    <xf numFmtId="0" fontId="20" fillId="9" borderId="23" xfId="0" applyFont="1" applyFill="1" applyBorder="1" applyAlignment="1">
      <alignment vertical="center"/>
    </xf>
    <xf numFmtId="9" fontId="6" fillId="0" borderId="0" xfId="4" applyFont="1" applyFill="1" applyAlignment="1">
      <alignment horizontal="center"/>
    </xf>
    <xf numFmtId="16" fontId="3" fillId="0" borderId="22" xfId="0" applyNumberFormat="1" applyFont="1" applyFill="1" applyBorder="1" applyAlignment="1">
      <alignment horizontal="center"/>
    </xf>
    <xf numFmtId="0" fontId="3" fillId="0" borderId="22" xfId="0" applyFont="1" applyBorder="1"/>
    <xf numFmtId="0" fontId="24" fillId="9" borderId="23" xfId="0" applyFont="1" applyFill="1" applyBorder="1" applyAlignment="1">
      <alignment horizontal="center" vertical="center"/>
    </xf>
    <xf numFmtId="167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8" fontId="16" fillId="0" borderId="0" xfId="0" applyNumberFormat="1" applyFont="1" applyBorder="1" applyAlignment="1">
      <alignment horizontal="right" vertical="center" indent="2"/>
    </xf>
    <xf numFmtId="0" fontId="2" fillId="9" borderId="23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168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37" fillId="0" borderId="0" xfId="0" applyFont="1" applyFill="1" applyAlignment="1">
      <alignment horizontal="center" vertical="center"/>
    </xf>
    <xf numFmtId="0" fontId="20" fillId="9" borderId="23" xfId="0" applyFont="1" applyFill="1" applyBorder="1" applyAlignment="1">
      <alignment horizontal="center" vertical="center"/>
    </xf>
    <xf numFmtId="0" fontId="19" fillId="9" borderId="13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 wrapText="1"/>
    </xf>
    <xf numFmtId="0" fontId="20" fillId="9" borderId="23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left" vertical="center" wrapText="1"/>
    </xf>
    <xf numFmtId="0" fontId="2" fillId="9" borderId="29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3" borderId="6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4" xfId="0" applyFont="1" applyFill="1" applyBorder="1" applyAlignment="1">
      <alignment horizontal="center" vertical="center" wrapText="1"/>
    </xf>
    <xf numFmtId="168" fontId="16" fillId="0" borderId="0" xfId="0" applyNumberFormat="1" applyFont="1" applyBorder="1" applyAlignment="1">
      <alignment vertical="center"/>
    </xf>
    <xf numFmtId="0" fontId="38" fillId="9" borderId="42" xfId="0" applyFont="1" applyFill="1" applyBorder="1" applyAlignment="1">
      <alignment horizontal="center" vertical="center" wrapText="1"/>
    </xf>
    <xf numFmtId="0" fontId="38" fillId="9" borderId="47" xfId="0" applyFont="1" applyFill="1" applyBorder="1" applyAlignment="1">
      <alignment horizontal="center" vertical="center" wrapText="1"/>
    </xf>
    <xf numFmtId="0" fontId="38" fillId="9" borderId="46" xfId="0" applyFont="1" applyFill="1" applyBorder="1" applyAlignment="1">
      <alignment horizontal="center" vertical="center" wrapText="1"/>
    </xf>
    <xf numFmtId="0" fontId="20" fillId="9" borderId="50" xfId="0" applyFont="1" applyFill="1" applyBorder="1" applyAlignment="1">
      <alignment horizontal="center" vertical="center"/>
    </xf>
    <xf numFmtId="164" fontId="39" fillId="0" borderId="0" xfId="0" applyNumberFormat="1" applyFont="1" applyFill="1" applyBorder="1" applyAlignment="1">
      <alignment vertical="center"/>
    </xf>
    <xf numFmtId="164" fontId="22" fillId="0" borderId="0" xfId="0" applyNumberFormat="1" applyFont="1" applyFill="1" applyBorder="1" applyAlignment="1">
      <alignment vertical="center"/>
    </xf>
    <xf numFmtId="164" fontId="40" fillId="0" borderId="0" xfId="0" applyNumberFormat="1" applyFont="1" applyFill="1" applyBorder="1" applyAlignment="1">
      <alignment horizontal="right" indent="2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5" xfId="0" applyFont="1" applyFill="1" applyBorder="1" applyAlignment="1">
      <alignment horizontal="center" vertical="center" wrapText="1"/>
    </xf>
    <xf numFmtId="0" fontId="38" fillId="9" borderId="54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168" fontId="16" fillId="0" borderId="0" xfId="0" applyNumberFormat="1" applyFont="1" applyFill="1" applyBorder="1" applyAlignment="1">
      <alignment vertical="center"/>
    </xf>
    <xf numFmtId="0" fontId="2" fillId="9" borderId="64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vertical="center" wrapText="1"/>
    </xf>
    <xf numFmtId="0" fontId="26" fillId="8" borderId="0" xfId="0" applyFont="1" applyFill="1" applyBorder="1" applyAlignment="1">
      <alignment wrapText="1"/>
    </xf>
    <xf numFmtId="0" fontId="39" fillId="8" borderId="0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9" fontId="16" fillId="0" borderId="0" xfId="4" applyFont="1" applyFill="1" applyBorder="1" applyAlignment="1">
      <alignment horizontal="left" vertical="center"/>
    </xf>
    <xf numFmtId="0" fontId="24" fillId="9" borderId="27" xfId="0" applyFont="1" applyFill="1" applyBorder="1" applyAlignment="1">
      <alignment horizontal="center" vertical="center"/>
    </xf>
    <xf numFmtId="0" fontId="24" fillId="9" borderId="50" xfId="0" applyFont="1" applyFill="1" applyBorder="1" applyAlignment="1">
      <alignment horizontal="center" vertical="center"/>
    </xf>
    <xf numFmtId="9" fontId="6" fillId="8" borderId="0" xfId="0" applyNumberFormat="1" applyFont="1" applyFill="1" applyAlignment="1">
      <alignment vertical="center"/>
    </xf>
    <xf numFmtId="168" fontId="16" fillId="8" borderId="0" xfId="0" applyNumberFormat="1" applyFont="1" applyFill="1" applyBorder="1" applyAlignment="1">
      <alignment horizontal="left" vertical="center"/>
    </xf>
    <xf numFmtId="9" fontId="16" fillId="8" borderId="0" xfId="4" applyFont="1" applyFill="1" applyBorder="1" applyAlignment="1">
      <alignment horizontal="left" vertical="center"/>
    </xf>
    <xf numFmtId="0" fontId="6" fillId="0" borderId="69" xfId="0" applyFont="1" applyBorder="1" applyAlignment="1">
      <alignment horizontal="right" indent="2"/>
    </xf>
    <xf numFmtId="0" fontId="6" fillId="0" borderId="70" xfId="0" applyFont="1" applyBorder="1" applyAlignment="1">
      <alignment horizontal="right" indent="2"/>
    </xf>
    <xf numFmtId="3" fontId="6" fillId="8" borderId="6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7" fontId="0" fillId="0" borderId="68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7" fontId="0" fillId="0" borderId="68" xfId="4" applyNumberFormat="1" applyFont="1" applyFill="1" applyBorder="1" applyAlignment="1">
      <alignment horizontal="right" indent="2"/>
    </xf>
    <xf numFmtId="0" fontId="0" fillId="0" borderId="69" xfId="0" applyFont="1" applyFill="1" applyBorder="1" applyAlignment="1">
      <alignment horizontal="right" indent="2"/>
    </xf>
    <xf numFmtId="0" fontId="0" fillId="0" borderId="70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3" fillId="0" borderId="0" xfId="0" applyNumberFormat="1" applyFont="1" applyFill="1" applyBorder="1" applyAlignment="1">
      <alignment horizontal="center" vertical="center" wrapText="1"/>
    </xf>
    <xf numFmtId="164" fontId="29" fillId="0" borderId="0" xfId="0" applyNumberFormat="1" applyFont="1" applyBorder="1" applyAlignment="1">
      <alignment horizontal="center" vertical="center" wrapText="1"/>
    </xf>
    <xf numFmtId="164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3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right" indent="2"/>
    </xf>
    <xf numFmtId="0" fontId="6" fillId="0" borderId="70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3" fillId="0" borderId="73" xfId="0" applyFont="1" applyBorder="1" applyAlignment="1">
      <alignment horizontal="right" indent="2"/>
    </xf>
    <xf numFmtId="0" fontId="44" fillId="0" borderId="0" xfId="0" applyFont="1" applyBorder="1" applyAlignment="1">
      <alignment vertical="center" wrapText="1"/>
    </xf>
    <xf numFmtId="9" fontId="1" fillId="0" borderId="0" xfId="4" applyFont="1" applyFill="1" applyAlignment="1">
      <alignment horizontal="center"/>
    </xf>
    <xf numFmtId="9" fontId="1" fillId="0" borderId="0" xfId="4" applyFont="1"/>
    <xf numFmtId="9" fontId="6" fillId="0" borderId="0" xfId="4" applyFont="1" applyBorder="1"/>
    <xf numFmtId="9" fontId="1" fillId="0" borderId="0" xfId="4" applyFont="1" applyBorder="1"/>
    <xf numFmtId="167" fontId="6" fillId="0" borderId="0" xfId="0" applyNumberFormat="1" applyFont="1" applyBorder="1"/>
    <xf numFmtId="167" fontId="1" fillId="0" borderId="0" xfId="0" applyNumberFormat="1" applyFont="1" applyBorder="1"/>
    <xf numFmtId="167" fontId="1" fillId="0" borderId="0" xfId="0" applyNumberFormat="1" applyFont="1"/>
    <xf numFmtId="0" fontId="46" fillId="0" borderId="0" xfId="0" applyFont="1"/>
    <xf numFmtId="168" fontId="16" fillId="0" borderId="0" xfId="0" applyNumberFormat="1" applyFont="1" applyBorder="1" applyAlignment="1">
      <alignment horizontal="right" vertical="center" indent="2"/>
    </xf>
    <xf numFmtId="3" fontId="16" fillId="0" borderId="0" xfId="0" applyNumberFormat="1" applyFont="1" applyBorder="1" applyAlignment="1">
      <alignment horizontal="right" vertical="center"/>
    </xf>
    <xf numFmtId="3" fontId="16" fillId="0" borderId="0" xfId="0" applyNumberFormat="1" applyFont="1" applyBorder="1" applyAlignment="1">
      <alignment vertical="center"/>
    </xf>
    <xf numFmtId="3" fontId="16" fillId="0" borderId="0" xfId="0" applyNumberFormat="1" applyFont="1" applyFill="1" applyBorder="1" applyAlignment="1">
      <alignment horizontal="right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167" fontId="0" fillId="3" borderId="68" xfId="4" applyNumberFormat="1" applyFont="1" applyFill="1" applyBorder="1" applyAlignment="1">
      <alignment horizontal="right" indent="2"/>
    </xf>
    <xf numFmtId="0" fontId="6" fillId="3" borderId="69" xfId="0" applyFont="1" applyFill="1" applyBorder="1" applyAlignment="1">
      <alignment horizontal="right" indent="2"/>
    </xf>
    <xf numFmtId="0" fontId="6" fillId="3" borderId="70" xfId="0" applyFont="1" applyFill="1" applyBorder="1" applyAlignment="1">
      <alignment horizontal="right" indent="2"/>
    </xf>
    <xf numFmtId="3" fontId="0" fillId="8" borderId="6" xfId="0" applyNumberFormat="1" applyFont="1" applyFill="1" applyBorder="1" applyAlignment="1">
      <alignment horizontal="right" indent="1"/>
    </xf>
    <xf numFmtId="0" fontId="6" fillId="8" borderId="6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7" xfId="0" applyNumberFormat="1" applyFont="1" applyBorder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12" borderId="3" xfId="0" applyFont="1" applyFill="1" applyBorder="1" applyAlignment="1">
      <alignment horizontal="right" indent="2"/>
    </xf>
    <xf numFmtId="0" fontId="0" fillId="0" borderId="8" xfId="0" applyFont="1" applyBorder="1" applyAlignment="1">
      <alignment horizontal="right" indent="2"/>
    </xf>
    <xf numFmtId="3" fontId="0" fillId="2" borderId="8" xfId="0" applyNumberFormat="1" applyFont="1" applyFill="1" applyBorder="1" applyAlignment="1">
      <alignment horizontal="right" indent="2"/>
    </xf>
    <xf numFmtId="167" fontId="0" fillId="2" borderId="8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7" fontId="0" fillId="2" borderId="0" xfId="4" applyNumberFormat="1" applyFont="1" applyFill="1" applyBorder="1" applyAlignment="1">
      <alignment horizontal="right" indent="2"/>
    </xf>
    <xf numFmtId="0" fontId="0" fillId="0" borderId="71" xfId="0" applyFont="1" applyBorder="1" applyAlignment="1">
      <alignment horizontal="right" indent="2"/>
    </xf>
    <xf numFmtId="0" fontId="0" fillId="0" borderId="72" xfId="0" applyFont="1" applyBorder="1" applyAlignment="1">
      <alignment horizontal="right" indent="2"/>
    </xf>
    <xf numFmtId="3" fontId="0" fillId="6" borderId="8" xfId="0" applyNumberFormat="1" applyFont="1" applyFill="1" applyBorder="1" applyAlignment="1">
      <alignment horizontal="right" indent="2"/>
    </xf>
    <xf numFmtId="3" fontId="0" fillId="0" borderId="8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3" fontId="0" fillId="3" borderId="8" xfId="0" applyNumberFormat="1" applyFont="1" applyFill="1" applyBorder="1" applyAlignment="1">
      <alignment horizontal="right" indent="2"/>
    </xf>
    <xf numFmtId="168" fontId="47" fillId="0" borderId="0" xfId="0" applyNumberFormat="1" applyFont="1" applyFill="1" applyBorder="1" applyAlignment="1">
      <alignment horizontal="right" indent="1"/>
    </xf>
    <xf numFmtId="166" fontId="15" fillId="0" borderId="0" xfId="0" applyNumberFormat="1" applyFont="1" applyFill="1" applyBorder="1" applyAlignment="1">
      <alignment horizontal="left"/>
    </xf>
    <xf numFmtId="0" fontId="6" fillId="0" borderId="0" xfId="0" applyFont="1" applyAlignment="1">
      <alignment horizontal="left" vertical="center" wrapText="1"/>
    </xf>
    <xf numFmtId="168" fontId="16" fillId="0" borderId="0" xfId="0" applyNumberFormat="1" applyFont="1" applyBorder="1" applyAlignment="1">
      <alignment horizontal="right" vertical="center" indent="2"/>
    </xf>
    <xf numFmtId="0" fontId="0" fillId="0" borderId="0" xfId="0" applyFill="1"/>
    <xf numFmtId="167" fontId="6" fillId="0" borderId="0" xfId="0" applyNumberFormat="1" applyFont="1" applyBorder="1" applyAlignment="1">
      <alignment horizontal="right"/>
    </xf>
    <xf numFmtId="167" fontId="0" fillId="0" borderId="0" xfId="0" applyNumberFormat="1" applyFont="1" applyBorder="1" applyAlignment="1">
      <alignment horizontal="right"/>
    </xf>
    <xf numFmtId="173" fontId="16" fillId="8" borderId="0" xfId="0" applyNumberFormat="1" applyFont="1" applyFill="1" applyBorder="1" applyAlignment="1">
      <alignment vertical="center"/>
    </xf>
    <xf numFmtId="173" fontId="3" fillId="0" borderId="0" xfId="0" applyNumberFormat="1" applyFont="1" applyBorder="1"/>
    <xf numFmtId="173" fontId="16" fillId="0" borderId="0" xfId="0" applyNumberFormat="1" applyFont="1" applyBorder="1" applyAlignment="1">
      <alignment vertical="center"/>
    </xf>
    <xf numFmtId="173" fontId="16" fillId="0" borderId="0" xfId="0" applyNumberFormat="1" applyFont="1" applyBorder="1" applyAlignment="1">
      <alignment horizontal="right" vertical="center"/>
    </xf>
    <xf numFmtId="168" fontId="16" fillId="0" borderId="0" xfId="0" applyNumberFormat="1" applyFont="1" applyBorder="1" applyAlignment="1">
      <alignment horizontal="right" vertical="center" indent="2"/>
    </xf>
    <xf numFmtId="168" fontId="48" fillId="0" borderId="74" xfId="0" applyNumberFormat="1" applyFont="1" applyFill="1" applyBorder="1" applyAlignment="1">
      <alignment horizontal="left" indent="2"/>
    </xf>
    <xf numFmtId="168" fontId="48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68" fontId="48" fillId="0" borderId="75" xfId="0" applyNumberFormat="1" applyFont="1" applyFill="1" applyBorder="1" applyAlignment="1">
      <alignment horizontal="left" indent="2"/>
    </xf>
    <xf numFmtId="168" fontId="48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8" fontId="48" fillId="0" borderId="76" xfId="0" applyNumberFormat="1" applyFont="1" applyFill="1" applyBorder="1" applyAlignment="1">
      <alignment horizontal="left" indent="2"/>
    </xf>
    <xf numFmtId="168" fontId="48" fillId="0" borderId="1" xfId="0" applyNumberFormat="1" applyFont="1" applyFill="1" applyBorder="1" applyAlignment="1">
      <alignment horizontal="center" vertical="center"/>
    </xf>
    <xf numFmtId="168" fontId="48" fillId="0" borderId="5" xfId="0" quotePrefix="1" applyNumberFormat="1" applyFont="1" applyFill="1" applyBorder="1" applyAlignment="1">
      <alignment horizontal="center" vertical="center"/>
    </xf>
    <xf numFmtId="168" fontId="48" fillId="0" borderId="76" xfId="0" quotePrefix="1" applyNumberFormat="1" applyFont="1" applyFill="1" applyBorder="1" applyAlignment="1">
      <alignment horizontal="center" vertical="center"/>
    </xf>
    <xf numFmtId="168" fontId="48" fillId="0" borderId="75" xfId="0" applyNumberFormat="1" applyFont="1" applyFill="1" applyBorder="1" applyAlignment="1">
      <alignment horizontal="left" indent="7"/>
    </xf>
    <xf numFmtId="0" fontId="0" fillId="0" borderId="75" xfId="0" applyFont="1" applyFill="1" applyBorder="1"/>
    <xf numFmtId="0" fontId="0" fillId="0" borderId="75" xfId="0" applyFont="1" applyFill="1" applyBorder="1" applyAlignment="1">
      <alignment horizontal="left" indent="5"/>
    </xf>
    <xf numFmtId="0" fontId="0" fillId="0" borderId="5" xfId="0" applyFont="1" applyFill="1" applyBorder="1"/>
    <xf numFmtId="168" fontId="49" fillId="0" borderId="75" xfId="0" applyNumberFormat="1" applyFont="1" applyFill="1" applyBorder="1" applyAlignment="1">
      <alignment horizontal="left" indent="7"/>
    </xf>
    <xf numFmtId="168" fontId="49" fillId="0" borderId="76" xfId="0" applyNumberFormat="1" applyFont="1" applyFill="1" applyBorder="1" applyAlignment="1">
      <alignment horizontal="left" indent="7"/>
    </xf>
    <xf numFmtId="1" fontId="48" fillId="0" borderId="5" xfId="0" applyNumberFormat="1" applyFont="1" applyFill="1" applyBorder="1" applyAlignment="1">
      <alignment horizontal="center" vertical="center"/>
    </xf>
    <xf numFmtId="167" fontId="48" fillId="0" borderId="0" xfId="0" applyNumberFormat="1" applyFont="1" applyFill="1" applyBorder="1" applyAlignment="1">
      <alignment horizontal="center" vertical="center"/>
    </xf>
    <xf numFmtId="1" fontId="48" fillId="0" borderId="0" xfId="0" applyNumberFormat="1" applyFont="1" applyFill="1" applyBorder="1" applyAlignment="1">
      <alignment horizontal="center" vertical="center"/>
    </xf>
    <xf numFmtId="167" fontId="48" fillId="0" borderId="1" xfId="0" applyNumberFormat="1" applyFont="1" applyFill="1" applyBorder="1" applyAlignment="1">
      <alignment horizontal="center" vertical="center"/>
    </xf>
    <xf numFmtId="1" fontId="49" fillId="0" borderId="75" xfId="0" applyNumberFormat="1" applyFont="1" applyFill="1" applyBorder="1" applyAlignment="1">
      <alignment horizontal="left" indent="2"/>
    </xf>
    <xf numFmtId="167" fontId="49" fillId="0" borderId="75" xfId="0" applyNumberFormat="1" applyFont="1" applyFill="1" applyBorder="1" applyAlignment="1">
      <alignment horizontal="left" indent="2"/>
    </xf>
    <xf numFmtId="167" fontId="49" fillId="0" borderId="76" xfId="0" applyNumberFormat="1" applyFont="1" applyFill="1" applyBorder="1" applyAlignment="1">
      <alignment horizontal="left" indent="2"/>
    </xf>
    <xf numFmtId="1" fontId="48" fillId="0" borderId="1" xfId="0" applyNumberFormat="1" applyFont="1" applyFill="1" applyBorder="1" applyAlignment="1">
      <alignment horizontal="center" vertical="center"/>
    </xf>
    <xf numFmtId="166" fontId="2" fillId="9" borderId="14" xfId="5" applyNumberFormat="1" applyFont="1" applyFill="1" applyBorder="1" applyAlignment="1">
      <alignment horizontal="center" vertical="center" wrapText="1"/>
    </xf>
    <xf numFmtId="166" fontId="2" fillId="9" borderId="80" xfId="5" applyNumberFormat="1" applyFont="1" applyFill="1" applyBorder="1" applyAlignment="1">
      <alignment horizontal="center" vertical="center" wrapText="1"/>
    </xf>
    <xf numFmtId="164" fontId="50" fillId="0" borderId="15" xfId="0" applyNumberFormat="1" applyFont="1" applyFill="1" applyBorder="1" applyAlignment="1">
      <alignment horizontal="right" indent="1"/>
    </xf>
    <xf numFmtId="164" fontId="50" fillId="0" borderId="5" xfId="0" applyNumberFormat="1" applyFont="1" applyFill="1" applyBorder="1" applyAlignment="1">
      <alignment horizontal="right" indent="1"/>
    </xf>
    <xf numFmtId="167" fontId="50" fillId="0" borderId="17" xfId="0" applyNumberFormat="1" applyFont="1" applyFill="1" applyBorder="1" applyAlignment="1">
      <alignment horizontal="right" indent="1"/>
    </xf>
    <xf numFmtId="167" fontId="50" fillId="0" borderId="0" xfId="0" applyNumberFormat="1" applyFont="1" applyFill="1" applyBorder="1" applyAlignment="1">
      <alignment horizontal="right" indent="1"/>
    </xf>
    <xf numFmtId="167" fontId="50" fillId="0" borderId="18" xfId="0" applyNumberFormat="1" applyFont="1" applyFill="1" applyBorder="1" applyAlignment="1">
      <alignment horizontal="right" indent="1"/>
    </xf>
    <xf numFmtId="167" fontId="50" fillId="0" borderId="78" xfId="0" applyNumberFormat="1" applyFont="1" applyFill="1" applyBorder="1" applyAlignment="1">
      <alignment horizontal="right" indent="1"/>
    </xf>
    <xf numFmtId="164" fontId="50" fillId="0" borderId="17" xfId="0" applyNumberFormat="1" applyFont="1" applyFill="1" applyBorder="1" applyAlignment="1">
      <alignment horizontal="right" indent="1"/>
    </xf>
    <xf numFmtId="164" fontId="50" fillId="0" borderId="0" xfId="0" applyNumberFormat="1" applyFont="1" applyFill="1" applyBorder="1" applyAlignment="1">
      <alignment horizontal="right" indent="1"/>
    </xf>
    <xf numFmtId="164" fontId="50" fillId="0" borderId="18" xfId="0" applyNumberFormat="1" applyFont="1" applyFill="1" applyBorder="1" applyAlignment="1">
      <alignment horizontal="right" indent="1"/>
    </xf>
    <xf numFmtId="167" fontId="50" fillId="0" borderId="19" xfId="0" applyNumberFormat="1" applyFont="1" applyFill="1" applyBorder="1" applyAlignment="1">
      <alignment horizontal="right" indent="1"/>
    </xf>
    <xf numFmtId="167" fontId="50" fillId="0" borderId="1" xfId="0" applyNumberFormat="1" applyFont="1" applyFill="1" applyBorder="1" applyAlignment="1">
      <alignment horizontal="right" indent="1"/>
    </xf>
    <xf numFmtId="167" fontId="50" fillId="0" borderId="20" xfId="0" applyNumberFormat="1" applyFont="1" applyFill="1" applyBorder="1" applyAlignment="1">
      <alignment horizontal="right" indent="1"/>
    </xf>
    <xf numFmtId="167" fontId="50" fillId="0" borderId="79" xfId="0" applyNumberFormat="1" applyFont="1" applyFill="1" applyBorder="1" applyAlignment="1">
      <alignment horizontal="right" indent="1"/>
    </xf>
    <xf numFmtId="167" fontId="50" fillId="0" borderId="15" xfId="0" applyNumberFormat="1" applyFont="1" applyFill="1" applyBorder="1" applyAlignment="1">
      <alignment horizontal="right" indent="1"/>
    </xf>
    <xf numFmtId="167" fontId="50" fillId="0" borderId="5" xfId="0" applyNumberFormat="1" applyFont="1" applyFill="1" applyBorder="1" applyAlignment="1">
      <alignment horizontal="right" indent="1"/>
    </xf>
    <xf numFmtId="167" fontId="50" fillId="0" borderId="16" xfId="0" applyNumberFormat="1" applyFont="1" applyFill="1" applyBorder="1" applyAlignment="1">
      <alignment horizontal="right" indent="1"/>
    </xf>
    <xf numFmtId="168" fontId="50" fillId="0" borderId="15" xfId="0" applyNumberFormat="1" applyFont="1" applyFill="1" applyBorder="1" applyAlignment="1">
      <alignment horizontal="right" indent="1"/>
    </xf>
    <xf numFmtId="168" fontId="50" fillId="0" borderId="5" xfId="0" applyNumberFormat="1" applyFont="1" applyFill="1" applyBorder="1" applyAlignment="1">
      <alignment horizontal="right" indent="1"/>
    </xf>
    <xf numFmtId="167" fontId="50" fillId="0" borderId="77" xfId="0" applyNumberFormat="1" applyFont="1" applyFill="1" applyBorder="1" applyAlignment="1">
      <alignment horizontal="right" indent="1"/>
    </xf>
    <xf numFmtId="168" fontId="50" fillId="0" borderId="17" xfId="0" applyNumberFormat="1" applyFont="1" applyFill="1" applyBorder="1" applyAlignment="1">
      <alignment horizontal="right" indent="1"/>
    </xf>
    <xf numFmtId="168" fontId="50" fillId="0" borderId="0" xfId="0" applyNumberFormat="1" applyFont="1" applyFill="1" applyBorder="1" applyAlignment="1">
      <alignment horizontal="right" indent="1"/>
    </xf>
    <xf numFmtId="168" fontId="50" fillId="0" borderId="18" xfId="0" applyNumberFormat="1" applyFont="1" applyFill="1" applyBorder="1" applyAlignment="1">
      <alignment horizontal="right" indent="1"/>
    </xf>
    <xf numFmtId="168" fontId="50" fillId="0" borderId="78" xfId="0" applyNumberFormat="1" applyFont="1" applyFill="1" applyBorder="1" applyAlignment="1">
      <alignment horizontal="right" indent="1"/>
    </xf>
    <xf numFmtId="167" fontId="50" fillId="0" borderId="17" xfId="4" applyNumberFormat="1" applyFont="1" applyFill="1" applyBorder="1" applyAlignment="1">
      <alignment horizontal="right" indent="1"/>
    </xf>
    <xf numFmtId="167" fontId="50" fillId="0" borderId="0" xfId="4" applyNumberFormat="1" applyFont="1" applyFill="1" applyBorder="1" applyAlignment="1">
      <alignment horizontal="right" indent="1"/>
    </xf>
    <xf numFmtId="167" fontId="50" fillId="0" borderId="18" xfId="4" applyNumberFormat="1" applyFont="1" applyFill="1" applyBorder="1" applyAlignment="1">
      <alignment horizontal="right" indent="1"/>
    </xf>
    <xf numFmtId="167" fontId="50" fillId="0" borderId="78" xfId="4" applyNumberFormat="1" applyFont="1" applyFill="1" applyBorder="1" applyAlignment="1">
      <alignment horizontal="right" indent="1"/>
    </xf>
    <xf numFmtId="167" fontId="50" fillId="0" borderId="19" xfId="4" applyNumberFormat="1" applyFont="1" applyFill="1" applyBorder="1" applyAlignment="1">
      <alignment horizontal="right" indent="1"/>
    </xf>
    <xf numFmtId="167" fontId="50" fillId="0" borderId="1" xfId="4" applyNumberFormat="1" applyFont="1" applyFill="1" applyBorder="1" applyAlignment="1">
      <alignment horizontal="right" indent="1"/>
    </xf>
    <xf numFmtId="167" fontId="50" fillId="0" borderId="79" xfId="4" applyNumberFormat="1" applyFont="1" applyFill="1" applyBorder="1" applyAlignment="1">
      <alignment horizontal="right" indent="1"/>
    </xf>
    <xf numFmtId="3" fontId="50" fillId="0" borderId="15" xfId="4" applyNumberFormat="1" applyFont="1" applyFill="1" applyBorder="1" applyAlignment="1">
      <alignment horizontal="right" indent="1"/>
    </xf>
    <xf numFmtId="3" fontId="50" fillId="0" borderId="5" xfId="4" applyNumberFormat="1" applyFont="1" applyFill="1" applyBorder="1" applyAlignment="1">
      <alignment horizontal="right" indent="1"/>
    </xf>
    <xf numFmtId="3" fontId="50" fillId="0" borderId="17" xfId="4" applyNumberFormat="1" applyFont="1" applyFill="1" applyBorder="1" applyAlignment="1">
      <alignment horizontal="right" indent="1"/>
    </xf>
    <xf numFmtId="3" fontId="50" fillId="0" borderId="0" xfId="4" applyNumberFormat="1" applyFont="1" applyFill="1" applyBorder="1" applyAlignment="1">
      <alignment horizontal="right" indent="1"/>
    </xf>
    <xf numFmtId="3" fontId="50" fillId="0" borderId="15" xfId="0" applyNumberFormat="1" applyFont="1" applyFill="1" applyBorder="1" applyAlignment="1">
      <alignment horizontal="right" indent="1"/>
    </xf>
    <xf numFmtId="3" fontId="50" fillId="0" borderId="5" xfId="0" applyNumberFormat="1" applyFont="1" applyFill="1" applyBorder="1" applyAlignment="1">
      <alignment horizontal="right" indent="1"/>
    </xf>
    <xf numFmtId="3" fontId="50" fillId="0" borderId="17" xfId="0" applyNumberFormat="1" applyFont="1" applyFill="1" applyBorder="1" applyAlignment="1">
      <alignment horizontal="right" indent="1"/>
    </xf>
    <xf numFmtId="3" fontId="50" fillId="0" borderId="0" xfId="0" applyNumberFormat="1" applyFont="1" applyFill="1" applyBorder="1" applyAlignment="1">
      <alignment horizontal="right" indent="1"/>
    </xf>
    <xf numFmtId="3" fontId="50" fillId="0" borderId="78" xfId="0" applyNumberFormat="1" applyFont="1" applyFill="1" applyBorder="1" applyAlignment="1">
      <alignment horizontal="right" indent="1"/>
    </xf>
    <xf numFmtId="0" fontId="0" fillId="0" borderId="15" xfId="0" applyFont="1" applyFill="1" applyBorder="1"/>
    <xf numFmtId="168" fontId="48" fillId="0" borderId="75" xfId="0" applyNumberFormat="1" applyFont="1" applyFill="1" applyBorder="1" applyAlignment="1">
      <alignment horizontal="left" indent="8"/>
    </xf>
    <xf numFmtId="168" fontId="48" fillId="0" borderId="75" xfId="0" applyNumberFormat="1" applyFont="1" applyFill="1" applyBorder="1" applyAlignment="1">
      <alignment horizontal="left" indent="10"/>
    </xf>
    <xf numFmtId="167" fontId="48" fillId="0" borderId="0" xfId="0" applyNumberFormat="1" applyFont="1" applyFill="1" applyBorder="1" applyAlignment="1">
      <alignment horizontal="right" indent="1"/>
    </xf>
    <xf numFmtId="167" fontId="48" fillId="0" borderId="18" xfId="0" applyNumberFormat="1" applyFont="1" applyFill="1" applyBorder="1" applyAlignment="1">
      <alignment horizontal="right" indent="1"/>
    </xf>
    <xf numFmtId="167" fontId="48" fillId="0" borderId="17" xfId="0" applyNumberFormat="1" applyFont="1" applyFill="1" applyBorder="1" applyAlignment="1">
      <alignment horizontal="right" indent="1"/>
    </xf>
    <xf numFmtId="167" fontId="48" fillId="0" borderId="78" xfId="0" applyNumberFormat="1" applyFont="1" applyFill="1" applyBorder="1" applyAlignment="1">
      <alignment horizontal="right" indent="1"/>
    </xf>
    <xf numFmtId="168" fontId="48" fillId="0" borderId="75" xfId="0" applyNumberFormat="1" applyFont="1" applyFill="1" applyBorder="1" applyAlignment="1">
      <alignment horizontal="left" indent="5"/>
    </xf>
    <xf numFmtId="3" fontId="50" fillId="0" borderId="0" xfId="0" quotePrefix="1" applyNumberFormat="1" applyFont="1" applyFill="1" applyBorder="1" applyAlignment="1">
      <alignment horizontal="right" indent="1"/>
    </xf>
    <xf numFmtId="167" fontId="50" fillId="0" borderId="0" xfId="0" quotePrefix="1" applyNumberFormat="1" applyFont="1" applyFill="1" applyBorder="1" applyAlignment="1">
      <alignment horizontal="right" indent="1"/>
    </xf>
    <xf numFmtId="3" fontId="50" fillId="0" borderId="18" xfId="0" quotePrefix="1" applyNumberFormat="1" applyFont="1" applyFill="1" applyBorder="1" applyAlignment="1">
      <alignment horizontal="right" indent="1"/>
    </xf>
    <xf numFmtId="168" fontId="49" fillId="0" borderId="75" xfId="0" applyNumberFormat="1" applyFont="1" applyFill="1" applyBorder="1" applyAlignment="1">
      <alignment horizontal="left" indent="10"/>
    </xf>
    <xf numFmtId="167" fontId="50" fillId="0" borderId="18" xfId="0" quotePrefix="1" applyNumberFormat="1" applyFont="1" applyFill="1" applyBorder="1" applyAlignment="1">
      <alignment horizontal="right" indent="1"/>
    </xf>
    <xf numFmtId="168" fontId="49" fillId="0" borderId="75" xfId="0" applyNumberFormat="1" applyFont="1" applyFill="1" applyBorder="1" applyAlignment="1">
      <alignment horizontal="left" indent="8"/>
    </xf>
    <xf numFmtId="168" fontId="49" fillId="0" borderId="76" xfId="0" applyNumberFormat="1" applyFont="1" applyFill="1" applyBorder="1" applyAlignment="1">
      <alignment horizontal="left" indent="8"/>
    </xf>
    <xf numFmtId="167" fontId="50" fillId="0" borderId="1" xfId="0" quotePrefix="1" applyNumberFormat="1" applyFont="1" applyFill="1" applyBorder="1" applyAlignment="1">
      <alignment horizontal="right" indent="1"/>
    </xf>
    <xf numFmtId="167" fontId="50" fillId="0" borderId="20" xfId="0" quotePrefix="1" applyNumberFormat="1" applyFont="1" applyFill="1" applyBorder="1" applyAlignment="1">
      <alignment horizontal="right" indent="1"/>
    </xf>
    <xf numFmtId="0" fontId="0" fillId="0" borderId="0" xfId="0" applyFont="1" applyFill="1"/>
    <xf numFmtId="166" fontId="50" fillId="0" borderId="0" xfId="0" applyNumberFormat="1" applyFont="1" applyFill="1" applyBorder="1" applyAlignment="1">
      <alignment horizontal="left"/>
    </xf>
    <xf numFmtId="0" fontId="0" fillId="14" borderId="0" xfId="0" applyFont="1" applyFill="1" applyAlignment="1">
      <alignment horizontal="center" vertical="center"/>
    </xf>
    <xf numFmtId="3" fontId="0" fillId="14" borderId="8" xfId="0" applyNumberFormat="1" applyFont="1" applyFill="1" applyBorder="1" applyAlignment="1">
      <alignment horizontal="right" indent="2"/>
    </xf>
    <xf numFmtId="0" fontId="3" fillId="0" borderId="0" xfId="0" applyFont="1" applyFill="1" applyBorder="1" applyAlignment="1">
      <alignment horizontal="left" vertical="center" wrapText="1"/>
    </xf>
    <xf numFmtId="168" fontId="48" fillId="0" borderId="74" xfId="0" applyNumberFormat="1" applyFont="1" applyFill="1" applyBorder="1" applyAlignment="1">
      <alignment horizontal="left" wrapText="1" indent="2"/>
    </xf>
    <xf numFmtId="166" fontId="48" fillId="0" borderId="5" xfId="0" applyNumberFormat="1" applyFont="1" applyFill="1" applyBorder="1" applyAlignment="1"/>
    <xf numFmtId="166" fontId="48" fillId="0" borderId="0" xfId="0" applyNumberFormat="1" applyFont="1" applyFill="1" applyBorder="1" applyAlignment="1">
      <alignment horizontal="left"/>
    </xf>
    <xf numFmtId="166" fontId="48" fillId="0" borderId="0" xfId="0" applyNumberFormat="1" applyFont="1" applyFill="1" applyBorder="1" applyAlignment="1">
      <alignment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vertical="center" wrapText="1"/>
    </xf>
    <xf numFmtId="169" fontId="52" fillId="0" borderId="0" xfId="0" applyNumberFormat="1" applyFont="1" applyBorder="1" applyAlignment="1">
      <alignment horizontal="right" vertical="center"/>
    </xf>
    <xf numFmtId="164" fontId="53" fillId="0" borderId="0" xfId="0" applyNumberFormat="1" applyFont="1" applyBorder="1" applyAlignment="1">
      <alignment horizontal="right" vertical="center" indent="3"/>
    </xf>
    <xf numFmtId="0" fontId="55" fillId="0" borderId="21" xfId="0" applyFont="1" applyFill="1" applyBorder="1" applyAlignment="1">
      <alignment horizontal="left" vertical="center" wrapText="1" indent="2"/>
    </xf>
    <xf numFmtId="0" fontId="55" fillId="0" borderId="21" xfId="0" applyFont="1" applyFill="1" applyBorder="1" applyAlignment="1">
      <alignment horizontal="right" vertical="center" wrapText="1" indent="1"/>
    </xf>
    <xf numFmtId="0" fontId="55" fillId="0" borderId="0" xfId="0" applyFont="1"/>
    <xf numFmtId="164" fontId="54" fillId="0" borderId="0" xfId="0" applyNumberFormat="1" applyFont="1" applyBorder="1" applyAlignment="1">
      <alignment horizontal="right" vertical="center" indent="3"/>
    </xf>
    <xf numFmtId="164" fontId="54" fillId="0" borderId="0" xfId="0" applyNumberFormat="1" applyFont="1" applyAlignment="1">
      <alignment horizontal="right" indent="3"/>
    </xf>
    <xf numFmtId="164" fontId="54" fillId="0" borderId="0" xfId="0" applyNumberFormat="1" applyFont="1" applyBorder="1" applyAlignment="1">
      <alignment horizontal="right" wrapText="1" indent="3"/>
    </xf>
    <xf numFmtId="164" fontId="55" fillId="0" borderId="21" xfId="0" applyNumberFormat="1" applyFont="1" applyBorder="1" applyAlignment="1">
      <alignment horizontal="right" vertical="center" indent="3"/>
    </xf>
    <xf numFmtId="164" fontId="55" fillId="0" borderId="0" xfId="0" applyNumberFormat="1" applyFont="1" applyAlignment="1">
      <alignment horizontal="right" indent="3"/>
    </xf>
    <xf numFmtId="164" fontId="53" fillId="0" borderId="0" xfId="0" applyNumberFormat="1" applyFont="1" applyFill="1" applyBorder="1" applyAlignment="1">
      <alignment horizontal="right" vertical="center" indent="3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68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23" fillId="0" borderId="0" xfId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 wrapText="1"/>
    </xf>
    <xf numFmtId="168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4" fontId="50" fillId="0" borderId="74" xfId="0" applyNumberFormat="1" applyFont="1" applyFill="1" applyBorder="1" applyAlignment="1">
      <alignment horizontal="right" indent="1"/>
    </xf>
    <xf numFmtId="164" fontId="50" fillId="0" borderId="81" xfId="0" applyNumberFormat="1" applyFont="1" applyFill="1" applyBorder="1" applyAlignment="1">
      <alignment horizontal="right" indent="1"/>
    </xf>
    <xf numFmtId="167" fontId="50" fillId="0" borderId="75" xfId="0" applyNumberFormat="1" applyFont="1" applyFill="1" applyBorder="1" applyAlignment="1">
      <alignment horizontal="right" indent="1"/>
    </xf>
    <xf numFmtId="167" fontId="50" fillId="0" borderId="82" xfId="0" applyNumberFormat="1" applyFont="1" applyFill="1" applyBorder="1" applyAlignment="1">
      <alignment horizontal="right" indent="1"/>
    </xf>
    <xf numFmtId="164" fontId="50" fillId="0" borderId="75" xfId="0" applyNumberFormat="1" applyFont="1" applyFill="1" applyBorder="1" applyAlignment="1">
      <alignment horizontal="right" indent="1"/>
    </xf>
    <xf numFmtId="164" fontId="50" fillId="0" borderId="82" xfId="0" applyNumberFormat="1" applyFont="1" applyFill="1" applyBorder="1" applyAlignment="1">
      <alignment horizontal="right" indent="1"/>
    </xf>
    <xf numFmtId="167" fontId="50" fillId="0" borderId="76" xfId="0" applyNumberFormat="1" applyFont="1" applyFill="1" applyBorder="1" applyAlignment="1">
      <alignment horizontal="right" indent="1"/>
    </xf>
    <xf numFmtId="167" fontId="50" fillId="0" borderId="83" xfId="0" applyNumberFormat="1" applyFont="1" applyFill="1" applyBorder="1" applyAlignment="1">
      <alignment horizontal="right" indent="1"/>
    </xf>
    <xf numFmtId="167" fontId="50" fillId="0" borderId="74" xfId="0" applyNumberFormat="1" applyFont="1" applyFill="1" applyBorder="1" applyAlignment="1">
      <alignment horizontal="right" indent="1"/>
    </xf>
    <xf numFmtId="167" fontId="51" fillId="0" borderId="5" xfId="0" applyNumberFormat="1" applyFont="1" applyFill="1" applyBorder="1" applyAlignment="1">
      <alignment horizontal="right" indent="1"/>
    </xf>
    <xf numFmtId="167" fontId="51" fillId="0" borderId="81" xfId="0" applyNumberFormat="1" applyFont="1" applyFill="1" applyBorder="1" applyAlignment="1">
      <alignment horizontal="right" indent="1"/>
    </xf>
    <xf numFmtId="167" fontId="51" fillId="0" borderId="1" xfId="0" applyNumberFormat="1" applyFont="1" applyFill="1" applyBorder="1" applyAlignment="1">
      <alignment horizontal="right" indent="1"/>
    </xf>
    <xf numFmtId="167" fontId="51" fillId="0" borderId="83" xfId="0" applyNumberFormat="1" applyFont="1" applyFill="1" applyBorder="1" applyAlignment="1">
      <alignment horizontal="right" indent="1"/>
    </xf>
    <xf numFmtId="168" fontId="50" fillId="0" borderId="74" xfId="0" applyNumberFormat="1" applyFont="1" applyFill="1" applyBorder="1" applyAlignment="1">
      <alignment horizontal="right" indent="1"/>
    </xf>
    <xf numFmtId="168" fontId="50" fillId="0" borderId="81" xfId="0" applyNumberFormat="1" applyFont="1" applyFill="1" applyBorder="1" applyAlignment="1">
      <alignment horizontal="right" indent="1"/>
    </xf>
    <xf numFmtId="167" fontId="50" fillId="0" borderId="81" xfId="0" applyNumberFormat="1" applyFont="1" applyFill="1" applyBorder="1" applyAlignment="1">
      <alignment horizontal="right" indent="1"/>
    </xf>
    <xf numFmtId="168" fontId="50" fillId="0" borderId="75" xfId="0" applyNumberFormat="1" applyFont="1" applyFill="1" applyBorder="1" applyAlignment="1">
      <alignment horizontal="right" indent="1"/>
    </xf>
    <xf numFmtId="168" fontId="50" fillId="0" borderId="82" xfId="0" applyNumberFormat="1" applyFont="1" applyFill="1" applyBorder="1" applyAlignment="1">
      <alignment horizontal="right" indent="1"/>
    </xf>
    <xf numFmtId="167" fontId="50" fillId="0" borderId="75" xfId="4" applyNumberFormat="1" applyFont="1" applyFill="1" applyBorder="1" applyAlignment="1">
      <alignment horizontal="right" indent="1"/>
    </xf>
    <xf numFmtId="167" fontId="50" fillId="0" borderId="82" xfId="4" applyNumberFormat="1" applyFont="1" applyFill="1" applyBorder="1" applyAlignment="1">
      <alignment horizontal="right" indent="1"/>
    </xf>
    <xf numFmtId="167" fontId="50" fillId="0" borderId="76" xfId="4" applyNumberFormat="1" applyFont="1" applyFill="1" applyBorder="1" applyAlignment="1">
      <alignment horizontal="right" indent="1"/>
    </xf>
    <xf numFmtId="3" fontId="50" fillId="0" borderId="74" xfId="4" applyNumberFormat="1" applyFont="1" applyFill="1" applyBorder="1" applyAlignment="1">
      <alignment horizontal="right" indent="1"/>
    </xf>
    <xf numFmtId="3" fontId="50" fillId="0" borderId="81" xfId="4" applyNumberFormat="1" applyFont="1" applyFill="1" applyBorder="1" applyAlignment="1">
      <alignment horizontal="right" indent="1"/>
    </xf>
    <xf numFmtId="3" fontId="50" fillId="0" borderId="75" xfId="4" applyNumberFormat="1" applyFont="1" applyFill="1" applyBorder="1" applyAlignment="1">
      <alignment horizontal="right" indent="1"/>
    </xf>
    <xf numFmtId="3" fontId="50" fillId="0" borderId="82" xfId="4" applyNumberFormat="1" applyFont="1" applyFill="1" applyBorder="1" applyAlignment="1">
      <alignment horizontal="right" indent="1"/>
    </xf>
    <xf numFmtId="167" fontId="50" fillId="0" borderId="83" xfId="4" applyNumberFormat="1" applyFont="1" applyFill="1" applyBorder="1" applyAlignment="1">
      <alignment horizontal="right" indent="1"/>
    </xf>
    <xf numFmtId="3" fontId="50" fillId="0" borderId="74" xfId="0" applyNumberFormat="1" applyFont="1" applyFill="1" applyBorder="1" applyAlignment="1">
      <alignment horizontal="right" indent="1"/>
    </xf>
    <xf numFmtId="3" fontId="50" fillId="0" borderId="81" xfId="0" applyNumberFormat="1" applyFont="1" applyFill="1" applyBorder="1" applyAlignment="1">
      <alignment horizontal="right" indent="1"/>
    </xf>
    <xf numFmtId="3" fontId="50" fillId="0" borderId="75" xfId="0" applyNumberFormat="1" applyFont="1" applyFill="1" applyBorder="1" applyAlignment="1">
      <alignment horizontal="right" indent="1"/>
    </xf>
    <xf numFmtId="3" fontId="50" fillId="0" borderId="82" xfId="0" applyNumberFormat="1" applyFont="1" applyFill="1" applyBorder="1" applyAlignment="1">
      <alignment horizontal="right" indent="1"/>
    </xf>
    <xf numFmtId="0" fontId="0" fillId="0" borderId="74" xfId="0" applyFont="1" applyFill="1" applyBorder="1"/>
    <xf numFmtId="0" fontId="0" fillId="0" borderId="81" xfId="0" applyFont="1" applyFill="1" applyBorder="1"/>
    <xf numFmtId="168" fontId="48" fillId="0" borderId="75" xfId="0" applyNumberFormat="1" applyFont="1" applyFill="1" applyBorder="1" applyAlignment="1">
      <alignment horizontal="left" wrapText="1" indent="7"/>
    </xf>
    <xf numFmtId="165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5" fillId="9" borderId="27" xfId="0" applyFont="1" applyFill="1" applyBorder="1" applyAlignment="1">
      <alignment horizontal="center" vertical="center" wrapText="1"/>
    </xf>
    <xf numFmtId="0" fontId="45" fillId="9" borderId="34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67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5" fillId="9" borderId="0" xfId="0" applyFont="1" applyFill="1" applyBorder="1" applyAlignment="1">
      <alignment horizontal="center" vertical="center" wrapText="1"/>
    </xf>
    <xf numFmtId="0" fontId="2" fillId="9" borderId="29" xfId="0" applyFont="1" applyFill="1" applyBorder="1" applyAlignment="1">
      <alignment horizontal="center" vertical="center" wrapText="1"/>
    </xf>
    <xf numFmtId="0" fontId="2" fillId="9" borderId="30" xfId="0" applyFont="1" applyFill="1" applyBorder="1" applyAlignment="1">
      <alignment horizontal="center" vertical="center" wrapText="1"/>
    </xf>
    <xf numFmtId="0" fontId="2" fillId="9" borderId="29" xfId="0" applyFont="1" applyFill="1" applyBorder="1" applyAlignment="1">
      <alignment horizontal="center" vertical="center"/>
    </xf>
    <xf numFmtId="0" fontId="2" fillId="9" borderId="3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45" fillId="9" borderId="23" xfId="0" applyFont="1" applyFill="1" applyBorder="1" applyAlignment="1">
      <alignment horizontal="center" vertical="center" wrapText="1"/>
    </xf>
    <xf numFmtId="0" fontId="45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34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3" fillId="0" borderId="36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35" xfId="0" applyFont="1" applyFill="1" applyBorder="1" applyAlignment="1">
      <alignment horizontal="left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7" fillId="0" borderId="0" xfId="0" applyFont="1" applyFill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67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5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63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 wrapText="1"/>
    </xf>
    <xf numFmtId="0" fontId="2" fillId="9" borderId="6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 wrapText="1"/>
    </xf>
    <xf numFmtId="166" fontId="19" fillId="9" borderId="31" xfId="0" quotePrefix="1" applyNumberFormat="1" applyFont="1" applyFill="1" applyBorder="1" applyAlignment="1">
      <alignment horizontal="center" vertical="center" wrapText="1"/>
    </xf>
    <xf numFmtId="166" fontId="19" fillId="9" borderId="9" xfId="0" quotePrefix="1" applyNumberFormat="1" applyFont="1" applyFill="1" applyBorder="1" applyAlignment="1">
      <alignment horizontal="center" vertical="center" wrapText="1"/>
    </xf>
    <xf numFmtId="166" fontId="19" fillId="9" borderId="33" xfId="0" quotePrefix="1" applyNumberFormat="1" applyFont="1" applyFill="1" applyBorder="1" applyAlignment="1">
      <alignment horizontal="center" vertical="center" wrapText="1"/>
    </xf>
    <xf numFmtId="168" fontId="16" fillId="0" borderId="0" xfId="0" applyNumberFormat="1" applyFont="1" applyBorder="1" applyAlignment="1">
      <alignment horizontal="right" vertical="center" indent="2"/>
    </xf>
    <xf numFmtId="0" fontId="2" fillId="9" borderId="27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37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2" fillId="9" borderId="26" xfId="0" applyFont="1" applyFill="1" applyBorder="1" applyAlignment="1">
      <alignment horizontal="center" vertical="center"/>
    </xf>
    <xf numFmtId="0" fontId="2" fillId="9" borderId="50" xfId="0" applyFont="1" applyFill="1" applyBorder="1" applyAlignment="1">
      <alignment horizontal="center" vertical="center"/>
    </xf>
    <xf numFmtId="0" fontId="19" fillId="9" borderId="32" xfId="0" applyFont="1" applyFill="1" applyBorder="1" applyAlignment="1">
      <alignment horizontal="center" vertical="center"/>
    </xf>
    <xf numFmtId="0" fontId="20" fillId="9" borderId="50" xfId="0" applyFont="1" applyFill="1" applyBorder="1" applyAlignment="1">
      <alignment horizontal="center" vertical="center"/>
    </xf>
    <xf numFmtId="0" fontId="20" fillId="9" borderId="23" xfId="0" applyFont="1" applyFill="1" applyBorder="1" applyAlignment="1">
      <alignment horizontal="center" vertical="center"/>
    </xf>
    <xf numFmtId="0" fontId="20" fillId="9" borderId="27" xfId="0" applyFont="1" applyFill="1" applyBorder="1" applyAlignment="1">
      <alignment horizontal="center" vertical="center"/>
    </xf>
    <xf numFmtId="0" fontId="2" fillId="9" borderId="14" xfId="0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41" fillId="9" borderId="48" xfId="0" applyFont="1" applyFill="1" applyBorder="1" applyAlignment="1">
      <alignment horizontal="center" vertical="center" wrapText="1"/>
    </xf>
    <xf numFmtId="0" fontId="41" fillId="9" borderId="45" xfId="0" applyFont="1" applyFill="1" applyBorder="1" applyAlignment="1">
      <alignment horizontal="center" vertical="center" wrapText="1"/>
    </xf>
    <xf numFmtId="0" fontId="41" fillId="9" borderId="44" xfId="0" applyFont="1" applyFill="1" applyBorder="1" applyAlignment="1">
      <alignment horizontal="center" vertical="center" wrapText="1"/>
    </xf>
    <xf numFmtId="0" fontId="41" fillId="9" borderId="43" xfId="0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4" xfId="0" applyFont="1" applyFill="1" applyBorder="1" applyAlignment="1">
      <alignment horizontal="center" wrapText="1"/>
    </xf>
    <xf numFmtId="0" fontId="41" fillId="9" borderId="4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3" fontId="24" fillId="9" borderId="51" xfId="0" applyNumberFormat="1" applyFont="1" applyFill="1" applyBorder="1" applyAlignment="1">
      <alignment horizontal="center" vertical="center" wrapText="1"/>
    </xf>
    <xf numFmtId="3" fontId="24" fillId="9" borderId="39" xfId="0" applyNumberFormat="1" applyFont="1" applyFill="1" applyBorder="1" applyAlignment="1">
      <alignment horizontal="center" vertical="center" wrapText="1"/>
    </xf>
    <xf numFmtId="3" fontId="24" fillId="9" borderId="52" xfId="0" applyNumberFormat="1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41" xfId="0" applyFont="1" applyFill="1" applyBorder="1" applyAlignment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  <protection hidden="1"/>
    </xf>
    <xf numFmtId="49" fontId="2" fillId="9" borderId="31" xfId="0" quotePrefix="1" applyNumberFormat="1" applyFont="1" applyFill="1" applyBorder="1" applyAlignment="1">
      <alignment horizontal="center" vertical="center" wrapText="1"/>
    </xf>
    <xf numFmtId="49" fontId="2" fillId="9" borderId="9" xfId="0" quotePrefix="1" applyNumberFormat="1" applyFont="1" applyFill="1" applyBorder="1" applyAlignment="1">
      <alignment horizontal="center" vertical="center" wrapText="1"/>
    </xf>
    <xf numFmtId="166" fontId="2" fillId="9" borderId="31" xfId="0" quotePrefix="1" applyNumberFormat="1" applyFont="1" applyFill="1" applyBorder="1" applyAlignment="1">
      <alignment horizontal="center" vertical="center" wrapText="1"/>
    </xf>
    <xf numFmtId="166" fontId="2" fillId="9" borderId="9" xfId="0" quotePrefix="1" applyNumberFormat="1" applyFont="1" applyFill="1" applyBorder="1" applyAlignment="1">
      <alignment horizontal="center" vertical="center" wrapText="1"/>
    </xf>
    <xf numFmtId="1" fontId="2" fillId="9" borderId="11" xfId="5" applyNumberFormat="1" applyFont="1" applyFill="1" applyBorder="1" applyAlignment="1">
      <alignment horizontal="center" vertical="center"/>
    </xf>
    <xf numFmtId="1" fontId="2" fillId="9" borderId="12" xfId="5" applyNumberFormat="1" applyFont="1" applyFill="1" applyBorder="1" applyAlignment="1">
      <alignment horizontal="center" vertical="center"/>
    </xf>
    <xf numFmtId="1" fontId="2" fillId="9" borderId="13" xfId="5" applyNumberFormat="1" applyFont="1" applyFill="1" applyBorder="1" applyAlignment="1">
      <alignment horizontal="center" vertical="center"/>
    </xf>
    <xf numFmtId="166" fontId="2" fillId="9" borderId="10" xfId="5" applyNumberFormat="1" applyFont="1" applyFill="1" applyBorder="1" applyAlignment="1">
      <alignment horizontal="center" vertical="center"/>
    </xf>
    <xf numFmtId="166" fontId="2" fillId="9" borderId="84" xfId="5" applyNumberFormat="1" applyFont="1" applyFill="1" applyBorder="1" applyAlignment="1">
      <alignment horizontal="center" vertical="center"/>
    </xf>
    <xf numFmtId="166" fontId="2" fillId="9" borderId="85" xfId="5" applyNumberFormat="1" applyFont="1" applyFill="1" applyBorder="1" applyAlignment="1">
      <alignment horizontal="center" vertical="center"/>
    </xf>
    <xf numFmtId="166" fontId="2" fillId="9" borderId="11" xfId="5" applyNumberFormat="1" applyFont="1" applyFill="1" applyBorder="1" applyAlignment="1">
      <alignment horizontal="center" vertical="center"/>
    </xf>
    <xf numFmtId="166" fontId="2" fillId="9" borderId="12" xfId="5" applyNumberFormat="1" applyFont="1" applyFill="1" applyBorder="1" applyAlignment="1">
      <alignment horizontal="center" vertical="center"/>
    </xf>
    <xf numFmtId="166" fontId="2" fillId="9" borderId="13" xfId="5" applyNumberFormat="1" applyFont="1" applyFill="1" applyBorder="1" applyAlignment="1">
      <alignment horizontal="center" vertical="center"/>
    </xf>
    <xf numFmtId="0" fontId="23" fillId="0" borderId="0" xfId="1" applyFont="1" applyBorder="1" applyAlignment="1" applyProtection="1">
      <alignment horizontal="center" wrapText="1"/>
      <protection hidden="1"/>
    </xf>
    <xf numFmtId="0" fontId="2" fillId="9" borderId="24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9" fontId="0" fillId="0" borderId="0" xfId="4" applyFont="1" applyFill="1" applyAlignment="1">
      <alignment horizontal="center"/>
    </xf>
    <xf numFmtId="164" fontId="50" fillId="0" borderId="16" xfId="0" applyNumberFormat="1" applyFont="1" applyFill="1" applyBorder="1" applyAlignment="1">
      <alignment horizontal="right" indent="1"/>
    </xf>
    <xf numFmtId="168" fontId="50" fillId="0" borderId="16" xfId="0" applyNumberFormat="1" applyFont="1" applyFill="1" applyBorder="1" applyAlignment="1">
      <alignment horizontal="right" indent="1"/>
    </xf>
    <xf numFmtId="167" fontId="50" fillId="0" borderId="20" xfId="4" applyNumberFormat="1" applyFont="1" applyFill="1" applyBorder="1" applyAlignment="1">
      <alignment horizontal="right" indent="1"/>
    </xf>
    <xf numFmtId="3" fontId="50" fillId="0" borderId="16" xfId="4" applyNumberFormat="1" applyFont="1" applyFill="1" applyBorder="1" applyAlignment="1">
      <alignment horizontal="right" indent="1"/>
    </xf>
    <xf numFmtId="3" fontId="50" fillId="0" borderId="18" xfId="4" applyNumberFormat="1" applyFont="1" applyFill="1" applyBorder="1" applyAlignment="1">
      <alignment horizontal="right" indent="1"/>
    </xf>
    <xf numFmtId="3" fontId="50" fillId="0" borderId="16" xfId="0" applyNumberFormat="1" applyFont="1" applyFill="1" applyBorder="1" applyAlignment="1">
      <alignment horizontal="right" indent="1"/>
    </xf>
    <xf numFmtId="3" fontId="50" fillId="0" borderId="18" xfId="0" applyNumberFormat="1" applyFont="1" applyFill="1" applyBorder="1" applyAlignment="1">
      <alignment horizontal="right" indent="1"/>
    </xf>
    <xf numFmtId="0" fontId="0" fillId="0" borderId="16" xfId="0" applyFont="1" applyFill="1" applyBorder="1"/>
    <xf numFmtId="166" fontId="48" fillId="0" borderId="5" xfId="0" applyNumberFormat="1" applyFont="1" applyFill="1" applyBorder="1" applyAlignment="1">
      <alignment horizontal="left"/>
    </xf>
    <xf numFmtId="166" fontId="50" fillId="0" borderId="0" xfId="0" applyNumberFormat="1" applyFont="1" applyFill="1" applyBorder="1" applyAlignment="1">
      <alignment horizontal="left"/>
    </xf>
    <xf numFmtId="0" fontId="0" fillId="0" borderId="0" xfId="0" applyFont="1" applyFill="1" applyBorder="1"/>
  </cellXfs>
  <cellStyles count="8">
    <cellStyle name="Hiperligação" xfId="3" builtinId="8"/>
    <cellStyle name="Hiperligação 2" xfId="6"/>
    <cellStyle name="Normal" xfId="0" builtinId="0"/>
    <cellStyle name="Normal 2" xfId="1"/>
    <cellStyle name="Normal 3" xfId="2"/>
    <cellStyle name="Normal 3 2" xfId="7"/>
    <cellStyle name="Normal_PRINCIP" xfId="5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C4D79B"/>
      <color rgb="FF1F497D"/>
      <color rgb="FFE6B8B7"/>
      <color rgb="FFFBFB97"/>
      <color rgb="FFFFE285"/>
      <color rgb="FFC0504D"/>
      <color rgb="FFFFDB69"/>
      <color rgb="FFEEECE1"/>
      <color rgb="FF70AD47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163683</xdr:colOff>
      <xdr:row>5</xdr:row>
      <xdr:rowOff>20521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5842" y="208179"/>
          <a:ext cx="3204916" cy="7648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4</xdr:col>
      <xdr:colOff>74245</xdr:colOff>
      <xdr:row>1</xdr:row>
      <xdr:rowOff>173020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2</xdr:col>
      <xdr:colOff>619286</xdr:colOff>
      <xdr:row>1</xdr:row>
      <xdr:rowOff>173020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87715" cy="4746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1</xdr:col>
      <xdr:colOff>1868120</xdr:colOff>
      <xdr:row>1</xdr:row>
      <xdr:rowOff>173020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87715" cy="4746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1</xdr:col>
      <xdr:colOff>1868120</xdr:colOff>
      <xdr:row>1</xdr:row>
      <xdr:rowOff>173020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0890" cy="4746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10576</xdr:colOff>
      <xdr:row>0</xdr:row>
      <xdr:rowOff>69810</xdr:rowOff>
    </xdr:from>
    <xdr:to>
      <xdr:col>2</xdr:col>
      <xdr:colOff>58365</xdr:colOff>
      <xdr:row>1</xdr:row>
      <xdr:rowOff>173020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409" y="69810"/>
          <a:ext cx="1995123" cy="47362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N27"/>
  <sheetViews>
    <sheetView showGridLines="0" topLeftCell="A4" workbookViewId="0">
      <selection activeCell="B22" sqref="B22"/>
    </sheetView>
  </sheetViews>
  <sheetFormatPr defaultRowHeight="15" x14ac:dyDescent="0.25"/>
  <cols>
    <col min="1" max="1" width="3.28515625" customWidth="1"/>
  </cols>
  <sheetData>
    <row r="7" spans="2:14" ht="18.75" customHeight="1" x14ac:dyDescent="0.35">
      <c r="B7" s="69"/>
      <c r="C7" s="70"/>
      <c r="D7" s="71"/>
      <c r="E7" s="72"/>
      <c r="F7" s="72"/>
      <c r="G7" s="73" t="s">
        <v>37</v>
      </c>
      <c r="H7" s="72"/>
      <c r="I7" s="72"/>
      <c r="J7" s="71"/>
      <c r="K7" s="70"/>
      <c r="L7" s="32"/>
    </row>
    <row r="8" spans="2:14" s="6" customFormat="1" ht="14.25" customHeight="1" x14ac:dyDescent="0.2">
      <c r="C8" s="4"/>
      <c r="D8" s="4"/>
      <c r="E8" s="360">
        <f ca="1">+TODAY()</f>
        <v>44019</v>
      </c>
      <c r="F8" s="360"/>
      <c r="G8" s="360"/>
      <c r="H8" s="360"/>
      <c r="I8" s="360"/>
      <c r="J8" s="4"/>
      <c r="K8" s="5"/>
    </row>
    <row r="9" spans="2:14" ht="20.25" customHeight="1" x14ac:dyDescent="0.3">
      <c r="B9" s="75" t="s">
        <v>124</v>
      </c>
      <c r="C9" s="32"/>
      <c r="D9" s="32"/>
      <c r="E9" s="32"/>
      <c r="F9" s="32"/>
    </row>
    <row r="10" spans="2:14" s="29" customFormat="1" ht="6.75" customHeight="1" x14ac:dyDescent="0.3">
      <c r="B10" s="75"/>
      <c r="C10" s="32"/>
      <c r="D10" s="32"/>
      <c r="E10" s="32"/>
      <c r="F10" s="32"/>
    </row>
    <row r="11" spans="2:14" s="29" customFormat="1" ht="15.75" x14ac:dyDescent="0.25">
      <c r="B11" s="74" t="s">
        <v>128</v>
      </c>
      <c r="C11" s="74"/>
      <c r="D11" s="67"/>
      <c r="E11" s="32"/>
      <c r="F11" s="67"/>
      <c r="G11" s="8"/>
      <c r="H11" s="8"/>
      <c r="I11" s="8"/>
      <c r="J11" s="8"/>
      <c r="K11" s="8"/>
      <c r="L11" s="8"/>
      <c r="M11" s="8"/>
      <c r="N11" s="7"/>
    </row>
    <row r="12" spans="2:14" ht="15.75" x14ac:dyDescent="0.25">
      <c r="B12" s="98" t="s">
        <v>30</v>
      </c>
      <c r="C12" s="32"/>
      <c r="D12" s="67"/>
      <c r="E12" s="32"/>
      <c r="F12" s="67"/>
      <c r="G12" s="8"/>
      <c r="H12" s="8"/>
      <c r="I12" s="8"/>
      <c r="J12" s="8"/>
      <c r="K12" s="8"/>
      <c r="L12" s="8"/>
      <c r="M12" s="8"/>
      <c r="N12" s="7"/>
    </row>
    <row r="13" spans="2:14" ht="15.75" x14ac:dyDescent="0.25">
      <c r="B13" s="99" t="s">
        <v>1</v>
      </c>
      <c r="C13" s="30"/>
      <c r="D13" s="68"/>
      <c r="E13" s="68"/>
      <c r="F13" s="68"/>
      <c r="G13" s="10"/>
      <c r="H13" s="10"/>
      <c r="I13" s="10"/>
      <c r="J13" s="10"/>
      <c r="K13" s="10"/>
      <c r="L13" s="10"/>
      <c r="M13" s="10"/>
      <c r="N13" s="9"/>
    </row>
    <row r="14" spans="2:14" ht="15.75" x14ac:dyDescent="0.25">
      <c r="B14" s="99" t="s">
        <v>2</v>
      </c>
      <c r="C14" s="30"/>
      <c r="D14" s="67"/>
      <c r="E14" s="32"/>
      <c r="F14" s="67"/>
      <c r="G14" s="8"/>
      <c r="H14" s="8"/>
      <c r="I14" s="8"/>
      <c r="J14" s="8"/>
      <c r="K14" s="8"/>
      <c r="L14" s="8"/>
      <c r="M14" s="8"/>
      <c r="N14" s="7"/>
    </row>
    <row r="15" spans="2:14" ht="15.75" x14ac:dyDescent="0.25">
      <c r="B15" s="98" t="s">
        <v>31</v>
      </c>
      <c r="C15" s="67"/>
      <c r="D15" s="67"/>
      <c r="E15" s="32"/>
      <c r="F15" s="67"/>
      <c r="G15" s="8"/>
      <c r="H15" s="8"/>
      <c r="I15" s="8"/>
      <c r="J15" s="8"/>
      <c r="K15" s="8"/>
      <c r="L15" s="8"/>
      <c r="M15" s="8"/>
      <c r="N15" s="7"/>
    </row>
    <row r="16" spans="2:14" ht="15.75" x14ac:dyDescent="0.25">
      <c r="B16" s="99" t="s">
        <v>23</v>
      </c>
      <c r="C16" s="67"/>
      <c r="D16" s="67"/>
      <c r="E16" s="32"/>
      <c r="F16" s="67"/>
      <c r="G16" s="8"/>
      <c r="H16" s="8"/>
      <c r="I16" s="8"/>
      <c r="J16" s="8"/>
      <c r="K16" s="8"/>
      <c r="L16" s="8"/>
      <c r="M16" s="8"/>
      <c r="N16" s="7"/>
    </row>
    <row r="17" spans="2:9" ht="15.75" x14ac:dyDescent="0.25">
      <c r="B17" s="99" t="s">
        <v>24</v>
      </c>
      <c r="C17" s="32"/>
      <c r="D17" s="32"/>
      <c r="E17" s="32"/>
      <c r="F17" s="32"/>
      <c r="I17" s="8"/>
    </row>
    <row r="18" spans="2:9" ht="15.75" x14ac:dyDescent="0.25">
      <c r="B18" s="99" t="s">
        <v>25</v>
      </c>
      <c r="C18" s="32"/>
      <c r="D18" s="32"/>
      <c r="E18" s="32"/>
      <c r="F18" s="32"/>
      <c r="I18" s="8"/>
    </row>
    <row r="19" spans="2:9" s="29" customFormat="1" ht="15.75" x14ac:dyDescent="0.25">
      <c r="B19" s="98" t="s">
        <v>129</v>
      </c>
      <c r="C19" s="32"/>
      <c r="D19" s="32"/>
      <c r="E19" s="32"/>
      <c r="F19" s="32"/>
      <c r="I19" s="8"/>
    </row>
    <row r="20" spans="2:9" s="29" customFormat="1" ht="15.75" x14ac:dyDescent="0.25">
      <c r="B20" s="74" t="s">
        <v>140</v>
      </c>
      <c r="C20" s="32"/>
      <c r="D20" s="32"/>
      <c r="E20" s="32"/>
      <c r="F20" s="32"/>
      <c r="I20" s="8"/>
    </row>
    <row r="21" spans="2:9" s="29" customFormat="1" ht="15.75" x14ac:dyDescent="0.25">
      <c r="B21" s="98" t="s">
        <v>6</v>
      </c>
      <c r="C21" s="32"/>
      <c r="D21" s="32"/>
      <c r="E21" s="32"/>
      <c r="F21" s="32"/>
      <c r="I21" s="8"/>
    </row>
    <row r="22" spans="2:9" s="29" customFormat="1" ht="15.75" x14ac:dyDescent="0.25">
      <c r="B22" s="137" t="s">
        <v>123</v>
      </c>
      <c r="C22" s="137"/>
      <c r="D22" s="137"/>
      <c r="E22" s="32"/>
      <c r="F22" s="32"/>
      <c r="I22" s="8"/>
    </row>
    <row r="23" spans="2:9" s="132" customFormat="1" ht="15.75" x14ac:dyDescent="0.25">
      <c r="B23" s="98" t="s">
        <v>196</v>
      </c>
      <c r="C23" s="136"/>
      <c r="D23" s="136"/>
      <c r="E23" s="136"/>
      <c r="F23" s="136"/>
      <c r="G23" s="136"/>
      <c r="I23" s="133"/>
    </row>
    <row r="24" spans="2:9" s="29" customFormat="1" ht="15.75" x14ac:dyDescent="0.25">
      <c r="B24" s="74" t="s">
        <v>101</v>
      </c>
      <c r="C24" s="32"/>
      <c r="D24" s="32"/>
      <c r="E24" s="32"/>
      <c r="F24" s="32"/>
      <c r="I24" s="8"/>
    </row>
    <row r="25" spans="2:9" ht="15.75" x14ac:dyDescent="0.25">
      <c r="B25" s="74" t="s">
        <v>32</v>
      </c>
      <c r="C25" s="32"/>
      <c r="D25" s="32"/>
      <c r="E25" s="32"/>
      <c r="F25" s="32"/>
      <c r="I25" s="8"/>
    </row>
    <row r="26" spans="2:9" x14ac:dyDescent="0.25">
      <c r="C26" s="32"/>
      <c r="D26" s="32"/>
      <c r="E26" s="32"/>
      <c r="F26" s="32"/>
    </row>
    <row r="27" spans="2:9" x14ac:dyDescent="0.25">
      <c r="B27" s="17"/>
    </row>
  </sheetData>
  <mergeCells count="1">
    <mergeCell ref="E8:I8"/>
  </mergeCells>
  <hyperlinks>
    <hyperlink ref="B12" location="'Indicadores Diários'!C4" display="Indicadores do Mercado de Trabalho"/>
    <hyperlink ref="B15" location="'Indicadores Diários'!A1" display="Indicadores de Transporte"/>
    <hyperlink ref="B21" location="'Indicadores Semanais'!A1" display="Indicadores de Comunicação"/>
    <hyperlink ref="B25" location="Previsões!A1" display="Previsões para a Economia Portuguesa"/>
    <hyperlink ref="B24" location="'Indicadores Mensais'!A1" display="Síntese de Indicadores económicos mensais"/>
    <hyperlink ref="B11" location="'Indicadores Diários'!A1" display="Indicadores Diários"/>
    <hyperlink ref="B19" location="'Indicadores Diários'!A1" display="Indicadores de Transporte"/>
    <hyperlink ref="B20" location="'Indicadores Diários'!A1" display="Indicadores Diários"/>
    <hyperlink ref="B23:G23" location="'Indicadores Semanais'!B50" display="Dados de pagamentos através da Rede de Multibancos"/>
    <hyperlink ref="B22:D22" location="'Indicadores Semanais'!B17" display="Inquérito Empresas - INE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2"/>
  <sheetViews>
    <sheetView showGridLines="0" tabSelected="1" zoomScale="90" zoomScaleNormal="90" workbookViewId="0">
      <pane ySplit="129" topLeftCell="A181" activePane="bottomLeft" state="frozen"/>
      <selection pane="bottomLeft" activeCell="R197" sqref="R197"/>
    </sheetView>
  </sheetViews>
  <sheetFormatPr defaultRowHeight="15" x14ac:dyDescent="0.25"/>
  <cols>
    <col min="1" max="1" width="4" style="29" customWidth="1"/>
    <col min="2" max="2" width="13.7109375" style="29" customWidth="1"/>
    <col min="3" max="3" width="12.7109375" style="29" customWidth="1"/>
    <col min="4" max="4" width="12" style="29" hidden="1" customWidth="1"/>
    <col min="5" max="5" width="18.28515625" style="29" customWidth="1"/>
    <col min="6" max="6" width="1" style="29" customWidth="1"/>
    <col min="7" max="9" width="12" style="29" customWidth="1"/>
    <col min="10" max="10" width="12" style="29" hidden="1" customWidth="1"/>
    <col min="11" max="11" width="12" style="29" customWidth="1"/>
    <col min="12" max="12" width="12" style="29" hidden="1" customWidth="1"/>
    <col min="13" max="13" width="11.7109375" style="29" customWidth="1"/>
    <col min="14" max="14" width="12" style="29" hidden="1" customWidth="1"/>
    <col min="15" max="15" width="1" style="29" customWidth="1"/>
    <col min="16" max="16" width="12.28515625" style="29" customWidth="1"/>
    <col min="17" max="17" width="12.28515625" style="29" hidden="1" customWidth="1"/>
    <col min="18" max="18" width="12.28515625" style="29" customWidth="1"/>
    <col min="19" max="19" width="12.28515625" style="29" hidden="1" customWidth="1"/>
    <col min="20" max="20" width="9.28515625" style="29" customWidth="1"/>
    <col min="21" max="21" width="12.28515625" style="29" customWidth="1"/>
    <col min="22" max="22" width="12.28515625" style="29" hidden="1" customWidth="1"/>
    <col min="23" max="23" width="12.28515625" style="29" customWidth="1"/>
    <col min="24" max="24" width="12.28515625" style="29" hidden="1" customWidth="1"/>
    <col min="25" max="25" width="7.140625" style="29" customWidth="1"/>
    <col min="26" max="26" width="1.28515625" style="29" customWidth="1"/>
    <col min="27" max="27" width="10.42578125" style="29" customWidth="1"/>
    <col min="28" max="28" width="14.42578125" style="29" customWidth="1"/>
    <col min="29" max="29" width="10.42578125" style="29" customWidth="1"/>
    <col min="30" max="30" width="12.42578125" style="29" customWidth="1"/>
    <col min="31" max="32" width="10.42578125" style="29" customWidth="1"/>
    <col min="33" max="16384" width="9.140625" style="29"/>
  </cols>
  <sheetData>
    <row r="1" spans="1:32" ht="29.25" customHeight="1" x14ac:dyDescent="0.25"/>
    <row r="2" spans="1:32" ht="16.5" customHeight="1" x14ac:dyDescent="0.3">
      <c r="B2" s="361" t="s">
        <v>98</v>
      </c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  <c r="AA2" s="361"/>
      <c r="AB2" s="361"/>
      <c r="AC2" s="361"/>
      <c r="AD2" s="361"/>
      <c r="AE2" s="361"/>
      <c r="AF2" s="361"/>
    </row>
    <row r="3" spans="1:32" ht="4.5" customHeight="1" x14ac:dyDescent="0.25">
      <c r="A3" s="29" t="s">
        <v>102</v>
      </c>
    </row>
    <row r="4" spans="1:32" ht="14.25" customHeight="1" x14ac:dyDescent="0.25">
      <c r="C4" s="375" t="s">
        <v>114</v>
      </c>
      <c r="D4" s="375"/>
      <c r="E4" s="375"/>
      <c r="F4" s="172"/>
      <c r="G4" s="362" t="s">
        <v>115</v>
      </c>
      <c r="H4" s="363"/>
      <c r="I4" s="363"/>
      <c r="J4" s="363"/>
      <c r="K4" s="363"/>
      <c r="L4" s="363"/>
      <c r="M4" s="363"/>
      <c r="N4" s="376"/>
      <c r="O4" s="172"/>
      <c r="P4" s="362" t="s">
        <v>204</v>
      </c>
      <c r="Q4" s="363"/>
      <c r="R4" s="363"/>
      <c r="S4" s="363"/>
      <c r="T4" s="363"/>
      <c r="U4" s="363"/>
      <c r="V4" s="363"/>
      <c r="W4" s="363"/>
      <c r="X4" s="363"/>
      <c r="Y4" s="363"/>
      <c r="Z4" s="172"/>
      <c r="AA4" s="368" t="s">
        <v>147</v>
      </c>
      <c r="AB4" s="368"/>
      <c r="AC4" s="368"/>
      <c r="AD4" s="368"/>
      <c r="AE4" s="368"/>
      <c r="AF4" s="368"/>
    </row>
    <row r="5" spans="1:32" s="2" customFormat="1" ht="2.25" customHeight="1" x14ac:dyDescent="0.25">
      <c r="C5" s="41"/>
      <c r="D5" s="41"/>
      <c r="E5" s="41"/>
      <c r="F5" s="29"/>
      <c r="G5" s="42"/>
      <c r="H5" s="43"/>
      <c r="I5" s="43"/>
      <c r="J5" s="43"/>
      <c r="K5" s="43"/>
      <c r="L5" s="43"/>
      <c r="M5" s="43"/>
      <c r="N5" s="59"/>
    </row>
    <row r="6" spans="1:32" ht="17.25" customHeight="1" x14ac:dyDescent="0.25">
      <c r="C6" s="373" t="s">
        <v>1</v>
      </c>
      <c r="D6" s="373"/>
      <c r="E6" s="147" t="s">
        <v>2</v>
      </c>
      <c r="F6" s="32"/>
      <c r="G6" s="147" t="s">
        <v>27</v>
      </c>
      <c r="H6" s="147" t="s">
        <v>28</v>
      </c>
      <c r="I6" s="377" t="s">
        <v>116</v>
      </c>
      <c r="J6" s="378"/>
      <c r="K6" s="378"/>
      <c r="L6" s="378"/>
      <c r="M6" s="378"/>
      <c r="N6" s="379"/>
      <c r="O6" s="32"/>
      <c r="P6" s="364" t="s">
        <v>200</v>
      </c>
      <c r="Q6" s="365"/>
      <c r="R6" s="365"/>
      <c r="S6" s="365"/>
      <c r="T6" s="366"/>
      <c r="U6" s="364" t="s">
        <v>201</v>
      </c>
      <c r="V6" s="365"/>
      <c r="W6" s="365"/>
      <c r="X6" s="365"/>
      <c r="Y6" s="366"/>
      <c r="Z6" s="32"/>
      <c r="AA6" s="369" t="s">
        <v>175</v>
      </c>
      <c r="AB6" s="369" t="s">
        <v>180</v>
      </c>
      <c r="AC6" s="371" t="s">
        <v>176</v>
      </c>
      <c r="AD6" s="369" t="s">
        <v>177</v>
      </c>
      <c r="AE6" s="369" t="s">
        <v>178</v>
      </c>
      <c r="AF6" s="371" t="s">
        <v>179</v>
      </c>
    </row>
    <row r="7" spans="1:32" ht="17.25" customHeight="1" x14ac:dyDescent="0.25">
      <c r="C7" s="373" t="s">
        <v>0</v>
      </c>
      <c r="D7" s="373"/>
      <c r="E7" s="147" t="s">
        <v>3</v>
      </c>
      <c r="F7" s="32"/>
      <c r="G7" s="147" t="s">
        <v>26</v>
      </c>
      <c r="H7" s="147" t="s">
        <v>4</v>
      </c>
      <c r="I7" s="147" t="s">
        <v>35</v>
      </c>
      <c r="J7" s="147"/>
      <c r="K7" s="147" t="s">
        <v>36</v>
      </c>
      <c r="L7" s="147"/>
      <c r="M7" s="147" t="s">
        <v>34</v>
      </c>
      <c r="N7" s="147"/>
      <c r="O7" s="32"/>
      <c r="P7" s="147" t="s">
        <v>35</v>
      </c>
      <c r="Q7" s="147"/>
      <c r="R7" s="147" t="s">
        <v>36</v>
      </c>
      <c r="S7" s="147"/>
      <c r="T7" s="147" t="s">
        <v>34</v>
      </c>
      <c r="U7" s="147" t="s">
        <v>35</v>
      </c>
      <c r="V7" s="147"/>
      <c r="W7" s="147" t="s">
        <v>36</v>
      </c>
      <c r="X7" s="147"/>
      <c r="Y7" s="147" t="s">
        <v>34</v>
      </c>
      <c r="Z7" s="32"/>
      <c r="AA7" s="370"/>
      <c r="AB7" s="370"/>
      <c r="AC7" s="372"/>
      <c r="AD7" s="370"/>
      <c r="AE7" s="370"/>
      <c r="AF7" s="372"/>
    </row>
    <row r="8" spans="1:32" hidden="1" x14ac:dyDescent="0.25">
      <c r="B8" s="13">
        <v>43831</v>
      </c>
      <c r="I8" s="11">
        <v>869</v>
      </c>
      <c r="J8" s="11"/>
      <c r="K8" s="11">
        <v>4</v>
      </c>
      <c r="L8" s="11"/>
      <c r="M8" s="14">
        <f>I8+K8</f>
        <v>873</v>
      </c>
      <c r="N8" s="14"/>
    </row>
    <row r="9" spans="1:32" hidden="1" x14ac:dyDescent="0.25">
      <c r="B9" s="13">
        <v>43832</v>
      </c>
      <c r="I9" s="11">
        <v>1482</v>
      </c>
      <c r="J9" s="11"/>
      <c r="K9" s="11">
        <v>62</v>
      </c>
      <c r="L9" s="11"/>
      <c r="M9" s="14">
        <f>I9+K9</f>
        <v>1544</v>
      </c>
      <c r="N9" s="14"/>
    </row>
    <row r="10" spans="1:32" hidden="1" x14ac:dyDescent="0.25">
      <c r="B10" s="13">
        <v>43833</v>
      </c>
      <c r="I10" s="11">
        <v>1496</v>
      </c>
      <c r="J10" s="11"/>
      <c r="K10" s="11">
        <v>97</v>
      </c>
      <c r="L10" s="11"/>
      <c r="M10" s="14">
        <f t="shared" ref="M10:M67" si="0">I10+K10</f>
        <v>1593</v>
      </c>
      <c r="N10" s="14"/>
    </row>
    <row r="11" spans="1:32" hidden="1" x14ac:dyDescent="0.25">
      <c r="B11" s="13">
        <v>43834</v>
      </c>
      <c r="I11" s="11">
        <v>930</v>
      </c>
      <c r="J11" s="11"/>
      <c r="K11" s="11">
        <v>54</v>
      </c>
      <c r="L11" s="11"/>
      <c r="M11" s="14">
        <f t="shared" si="0"/>
        <v>984</v>
      </c>
      <c r="N11" s="14"/>
    </row>
    <row r="12" spans="1:32" hidden="1" x14ac:dyDescent="0.25">
      <c r="B12" s="13">
        <v>43835</v>
      </c>
      <c r="I12" s="11">
        <v>904</v>
      </c>
      <c r="J12" s="11"/>
      <c r="K12" s="11">
        <v>38</v>
      </c>
      <c r="L12" s="11"/>
      <c r="M12" s="14">
        <f t="shared" si="0"/>
        <v>942</v>
      </c>
      <c r="N12" s="14"/>
    </row>
    <row r="13" spans="1:32" hidden="1" x14ac:dyDescent="0.25">
      <c r="B13" s="13">
        <v>43836</v>
      </c>
      <c r="I13" s="11">
        <v>1486</v>
      </c>
      <c r="J13" s="11"/>
      <c r="K13" s="11">
        <v>82</v>
      </c>
      <c r="L13" s="11"/>
      <c r="M13" s="14">
        <f t="shared" si="0"/>
        <v>1568</v>
      </c>
      <c r="N13" s="14"/>
    </row>
    <row r="14" spans="1:32" hidden="1" x14ac:dyDescent="0.25">
      <c r="B14" s="13">
        <v>43837</v>
      </c>
      <c r="I14" s="11">
        <v>1494</v>
      </c>
      <c r="J14" s="11"/>
      <c r="K14" s="11">
        <v>98</v>
      </c>
      <c r="L14" s="11"/>
      <c r="M14" s="14">
        <f t="shared" si="0"/>
        <v>1592</v>
      </c>
      <c r="N14" s="14"/>
    </row>
    <row r="15" spans="1:32" hidden="1" x14ac:dyDescent="0.25">
      <c r="B15" s="13">
        <v>43838</v>
      </c>
      <c r="I15" s="11">
        <v>1499</v>
      </c>
      <c r="J15" s="11"/>
      <c r="K15" s="11">
        <v>103</v>
      </c>
      <c r="L15" s="11"/>
      <c r="M15" s="14">
        <f t="shared" si="0"/>
        <v>1602</v>
      </c>
      <c r="N15" s="14"/>
    </row>
    <row r="16" spans="1:32" hidden="1" x14ac:dyDescent="0.25">
      <c r="B16" s="13">
        <v>43839</v>
      </c>
      <c r="I16" s="11">
        <v>1493</v>
      </c>
      <c r="J16" s="11"/>
      <c r="K16" s="11">
        <v>96</v>
      </c>
      <c r="L16" s="11"/>
      <c r="M16" s="14">
        <f t="shared" si="0"/>
        <v>1589</v>
      </c>
      <c r="N16" s="14"/>
    </row>
    <row r="17" spans="2:14" hidden="1" x14ac:dyDescent="0.25">
      <c r="B17" s="13">
        <v>43840</v>
      </c>
      <c r="I17" s="11">
        <v>1499</v>
      </c>
      <c r="J17" s="11"/>
      <c r="K17" s="11">
        <v>107</v>
      </c>
      <c r="L17" s="11"/>
      <c r="M17" s="14">
        <f t="shared" si="0"/>
        <v>1606</v>
      </c>
      <c r="N17" s="14"/>
    </row>
    <row r="18" spans="2:14" hidden="1" x14ac:dyDescent="0.25">
      <c r="B18" s="13">
        <v>43841</v>
      </c>
      <c r="I18" s="11">
        <v>924</v>
      </c>
      <c r="J18" s="11"/>
      <c r="K18" s="11">
        <v>46</v>
      </c>
      <c r="L18" s="11"/>
      <c r="M18" s="14">
        <f t="shared" si="0"/>
        <v>970</v>
      </c>
      <c r="N18" s="14"/>
    </row>
    <row r="19" spans="2:14" hidden="1" x14ac:dyDescent="0.25">
      <c r="B19" s="13">
        <v>43842</v>
      </c>
      <c r="I19" s="27">
        <v>900</v>
      </c>
      <c r="J19" s="11"/>
      <c r="K19" s="27">
        <v>36</v>
      </c>
      <c r="L19" s="11"/>
      <c r="M19" s="14">
        <f t="shared" si="0"/>
        <v>936</v>
      </c>
      <c r="N19" s="14"/>
    </row>
    <row r="20" spans="2:14" hidden="1" x14ac:dyDescent="0.25">
      <c r="B20" s="13">
        <v>43843</v>
      </c>
      <c r="I20" s="27">
        <v>1484</v>
      </c>
      <c r="J20" s="11"/>
      <c r="K20" s="27">
        <v>101</v>
      </c>
      <c r="L20" s="11"/>
      <c r="M20" s="14">
        <f t="shared" si="0"/>
        <v>1585</v>
      </c>
      <c r="N20" s="14"/>
    </row>
    <row r="21" spans="2:14" hidden="1" x14ac:dyDescent="0.25">
      <c r="B21" s="13">
        <v>43844</v>
      </c>
      <c r="I21" s="27">
        <v>1489</v>
      </c>
      <c r="J21" s="11"/>
      <c r="K21" s="27">
        <v>110</v>
      </c>
      <c r="L21" s="11"/>
      <c r="M21" s="14">
        <f t="shared" si="0"/>
        <v>1599</v>
      </c>
      <c r="N21" s="14"/>
    </row>
    <row r="22" spans="2:14" hidden="1" x14ac:dyDescent="0.25">
      <c r="B22" s="13">
        <v>43845</v>
      </c>
      <c r="I22" s="27">
        <v>1490</v>
      </c>
      <c r="J22" s="11"/>
      <c r="K22" s="27">
        <v>119</v>
      </c>
      <c r="L22" s="11"/>
      <c r="M22" s="14">
        <f t="shared" si="0"/>
        <v>1609</v>
      </c>
      <c r="N22" s="14"/>
    </row>
    <row r="23" spans="2:14" hidden="1" x14ac:dyDescent="0.25">
      <c r="B23" s="13">
        <v>43846</v>
      </c>
      <c r="I23" s="27">
        <v>1489</v>
      </c>
      <c r="J23" s="11"/>
      <c r="K23" s="27">
        <v>104</v>
      </c>
      <c r="L23" s="11"/>
      <c r="M23" s="14">
        <f t="shared" si="0"/>
        <v>1593</v>
      </c>
      <c r="N23" s="14"/>
    </row>
    <row r="24" spans="2:14" ht="15.75" hidden="1" customHeight="1" x14ac:dyDescent="0.25">
      <c r="B24" s="13">
        <v>43847</v>
      </c>
      <c r="I24" s="27">
        <v>1493</v>
      </c>
      <c r="J24" s="11"/>
      <c r="K24" s="27">
        <v>111</v>
      </c>
      <c r="L24" s="11"/>
      <c r="M24" s="14">
        <f t="shared" si="0"/>
        <v>1604</v>
      </c>
      <c r="N24" s="14"/>
    </row>
    <row r="25" spans="2:14" hidden="1" x14ac:dyDescent="0.25">
      <c r="B25" s="13">
        <v>43848</v>
      </c>
      <c r="I25" s="27">
        <v>917</v>
      </c>
      <c r="J25" s="11"/>
      <c r="K25" s="27">
        <v>54</v>
      </c>
      <c r="L25" s="11"/>
      <c r="M25" s="14">
        <f t="shared" si="0"/>
        <v>971</v>
      </c>
      <c r="N25" s="14"/>
    </row>
    <row r="26" spans="2:14" hidden="1" x14ac:dyDescent="0.25">
      <c r="B26" s="13">
        <v>43849</v>
      </c>
      <c r="I26" s="11">
        <v>894</v>
      </c>
      <c r="J26" s="11"/>
      <c r="K26" s="11">
        <v>31</v>
      </c>
      <c r="L26" s="11"/>
      <c r="M26" s="14">
        <f t="shared" si="0"/>
        <v>925</v>
      </c>
      <c r="N26" s="14"/>
    </row>
    <row r="27" spans="2:14" hidden="1" x14ac:dyDescent="0.25">
      <c r="B27" s="13">
        <v>43850</v>
      </c>
      <c r="I27" s="11">
        <v>1485</v>
      </c>
      <c r="J27" s="11"/>
      <c r="K27" s="11">
        <v>95</v>
      </c>
      <c r="L27" s="11"/>
      <c r="M27" s="14">
        <f t="shared" si="0"/>
        <v>1580</v>
      </c>
      <c r="N27" s="14"/>
    </row>
    <row r="28" spans="2:14" hidden="1" x14ac:dyDescent="0.25">
      <c r="B28" s="13">
        <v>43851</v>
      </c>
      <c r="I28" s="11">
        <v>1485</v>
      </c>
      <c r="J28" s="11"/>
      <c r="K28" s="11">
        <v>113</v>
      </c>
      <c r="L28" s="11"/>
      <c r="M28" s="14">
        <f t="shared" si="0"/>
        <v>1598</v>
      </c>
      <c r="N28" s="14"/>
    </row>
    <row r="29" spans="2:14" hidden="1" x14ac:dyDescent="0.25">
      <c r="B29" s="13">
        <v>43852</v>
      </c>
      <c r="I29" s="11">
        <v>1482</v>
      </c>
      <c r="J29" s="11"/>
      <c r="K29" s="11">
        <v>119</v>
      </c>
      <c r="L29" s="11"/>
      <c r="M29" s="14">
        <f t="shared" si="0"/>
        <v>1601</v>
      </c>
      <c r="N29" s="14"/>
    </row>
    <row r="30" spans="2:14" hidden="1" x14ac:dyDescent="0.25">
      <c r="B30" s="13">
        <v>43853</v>
      </c>
      <c r="I30" s="11">
        <v>1489</v>
      </c>
      <c r="J30" s="11"/>
      <c r="K30" s="11">
        <v>94</v>
      </c>
      <c r="L30" s="11"/>
      <c r="M30" s="14">
        <f t="shared" si="0"/>
        <v>1583</v>
      </c>
      <c r="N30" s="14"/>
    </row>
    <row r="31" spans="2:14" hidden="1" x14ac:dyDescent="0.25">
      <c r="B31" s="13">
        <v>43854</v>
      </c>
      <c r="I31" s="11">
        <v>1493</v>
      </c>
      <c r="J31" s="11"/>
      <c r="K31" s="11">
        <v>103</v>
      </c>
      <c r="L31" s="11"/>
      <c r="M31" s="14">
        <f t="shared" si="0"/>
        <v>1596</v>
      </c>
      <c r="N31" s="14"/>
    </row>
    <row r="32" spans="2:14" hidden="1" x14ac:dyDescent="0.25">
      <c r="B32" s="13">
        <v>43855</v>
      </c>
      <c r="I32" s="11">
        <v>915</v>
      </c>
      <c r="J32" s="11"/>
      <c r="K32" s="11">
        <v>50</v>
      </c>
      <c r="L32" s="11"/>
      <c r="M32" s="14">
        <f t="shared" si="0"/>
        <v>965</v>
      </c>
      <c r="N32" s="14"/>
    </row>
    <row r="33" spans="2:14" hidden="1" x14ac:dyDescent="0.25">
      <c r="B33" s="13">
        <v>43856</v>
      </c>
      <c r="I33" s="11">
        <v>895</v>
      </c>
      <c r="J33" s="11"/>
      <c r="K33" s="11">
        <v>27</v>
      </c>
      <c r="L33" s="11"/>
      <c r="M33" s="14">
        <f t="shared" si="0"/>
        <v>922</v>
      </c>
      <c r="N33" s="14"/>
    </row>
    <row r="34" spans="2:14" hidden="1" x14ac:dyDescent="0.25">
      <c r="B34" s="13">
        <v>43857</v>
      </c>
      <c r="I34" s="11">
        <v>1481</v>
      </c>
      <c r="J34" s="11"/>
      <c r="K34" s="11">
        <v>99</v>
      </c>
      <c r="L34" s="11"/>
      <c r="M34" s="14">
        <f t="shared" si="0"/>
        <v>1580</v>
      </c>
      <c r="N34" s="14"/>
    </row>
    <row r="35" spans="2:14" hidden="1" x14ac:dyDescent="0.25">
      <c r="B35" s="13">
        <v>43858</v>
      </c>
      <c r="I35" s="11">
        <v>1461</v>
      </c>
      <c r="J35" s="11"/>
      <c r="K35" s="11">
        <v>107</v>
      </c>
      <c r="L35" s="11"/>
      <c r="M35" s="14">
        <f t="shared" si="0"/>
        <v>1568</v>
      </c>
      <c r="N35" s="14"/>
    </row>
    <row r="36" spans="2:14" hidden="1" x14ac:dyDescent="0.25">
      <c r="B36" s="13">
        <v>43859</v>
      </c>
      <c r="I36" s="11">
        <v>1486</v>
      </c>
      <c r="J36" s="11"/>
      <c r="K36" s="11">
        <v>123</v>
      </c>
      <c r="L36" s="11"/>
      <c r="M36" s="14">
        <f t="shared" si="0"/>
        <v>1609</v>
      </c>
      <c r="N36" s="14"/>
    </row>
    <row r="37" spans="2:14" hidden="1" x14ac:dyDescent="0.25">
      <c r="B37" s="13">
        <v>43860</v>
      </c>
      <c r="I37" s="11">
        <v>1484</v>
      </c>
      <c r="J37" s="11"/>
      <c r="K37" s="11">
        <v>103</v>
      </c>
      <c r="L37" s="11"/>
      <c r="M37" s="14">
        <f t="shared" si="0"/>
        <v>1587</v>
      </c>
      <c r="N37" s="14"/>
    </row>
    <row r="38" spans="2:14" hidden="1" x14ac:dyDescent="0.25">
      <c r="B38" s="13">
        <v>43861</v>
      </c>
      <c r="I38" s="11">
        <v>1487</v>
      </c>
      <c r="J38" s="11"/>
      <c r="K38" s="11">
        <v>109</v>
      </c>
      <c r="L38" s="11"/>
      <c r="M38" s="14">
        <f t="shared" si="0"/>
        <v>1596</v>
      </c>
      <c r="N38" s="14"/>
    </row>
    <row r="39" spans="2:14" hidden="1" x14ac:dyDescent="0.25">
      <c r="B39" s="13">
        <v>43862</v>
      </c>
      <c r="I39" s="11">
        <v>915</v>
      </c>
      <c r="J39" s="11"/>
      <c r="K39" s="11">
        <v>54</v>
      </c>
      <c r="L39" s="11"/>
      <c r="M39" s="14">
        <f t="shared" si="0"/>
        <v>969</v>
      </c>
      <c r="N39" s="14"/>
    </row>
    <row r="40" spans="2:14" hidden="1" x14ac:dyDescent="0.25">
      <c r="B40" s="13">
        <v>43863</v>
      </c>
      <c r="I40" s="11">
        <v>894</v>
      </c>
      <c r="J40" s="11"/>
      <c r="K40" s="11">
        <v>33</v>
      </c>
      <c r="L40" s="11"/>
      <c r="M40" s="14">
        <f t="shared" si="0"/>
        <v>927</v>
      </c>
      <c r="N40" s="14"/>
    </row>
    <row r="41" spans="2:14" hidden="1" x14ac:dyDescent="0.25">
      <c r="B41" s="13">
        <v>43864</v>
      </c>
      <c r="I41" s="11">
        <v>1491</v>
      </c>
      <c r="J41" s="11"/>
      <c r="K41" s="11">
        <v>87</v>
      </c>
      <c r="L41" s="11"/>
      <c r="M41" s="14">
        <f t="shared" si="0"/>
        <v>1578</v>
      </c>
      <c r="N41" s="14"/>
    </row>
    <row r="42" spans="2:14" hidden="1" x14ac:dyDescent="0.25">
      <c r="B42" s="13">
        <v>43865</v>
      </c>
      <c r="I42" s="11">
        <v>1484</v>
      </c>
      <c r="J42" s="11"/>
      <c r="K42" s="11">
        <v>114</v>
      </c>
      <c r="L42" s="11"/>
      <c r="M42" s="14">
        <f t="shared" si="0"/>
        <v>1598</v>
      </c>
      <c r="N42" s="14"/>
    </row>
    <row r="43" spans="2:14" hidden="1" x14ac:dyDescent="0.25">
      <c r="B43" s="13">
        <v>43866</v>
      </c>
      <c r="I43" s="11">
        <v>1490</v>
      </c>
      <c r="J43" s="11"/>
      <c r="K43" s="11">
        <v>124</v>
      </c>
      <c r="L43" s="11"/>
      <c r="M43" s="14">
        <f t="shared" si="0"/>
        <v>1614</v>
      </c>
      <c r="N43" s="14"/>
    </row>
    <row r="44" spans="2:14" hidden="1" x14ac:dyDescent="0.25">
      <c r="B44" s="13">
        <v>43867</v>
      </c>
      <c r="I44" s="11">
        <v>1490</v>
      </c>
      <c r="J44" s="11"/>
      <c r="K44" s="11">
        <v>96</v>
      </c>
      <c r="L44" s="11"/>
      <c r="M44" s="14">
        <f t="shared" si="0"/>
        <v>1586</v>
      </c>
      <c r="N44" s="14"/>
    </row>
    <row r="45" spans="2:14" hidden="1" x14ac:dyDescent="0.25">
      <c r="B45" s="13">
        <v>43868</v>
      </c>
      <c r="I45" s="11">
        <v>1478</v>
      </c>
      <c r="J45" s="11"/>
      <c r="K45" s="11">
        <v>116</v>
      </c>
      <c r="L45" s="11"/>
      <c r="M45" s="14">
        <f t="shared" si="0"/>
        <v>1594</v>
      </c>
      <c r="N45" s="14"/>
    </row>
    <row r="46" spans="2:14" hidden="1" x14ac:dyDescent="0.25">
      <c r="B46" s="13">
        <v>43869</v>
      </c>
      <c r="I46" s="11">
        <v>918</v>
      </c>
      <c r="J46" s="11"/>
      <c r="K46" s="11">
        <v>54</v>
      </c>
      <c r="L46" s="11"/>
      <c r="M46" s="14">
        <f t="shared" si="0"/>
        <v>972</v>
      </c>
      <c r="N46" s="14"/>
    </row>
    <row r="47" spans="2:14" hidden="1" x14ac:dyDescent="0.25">
      <c r="B47" s="13">
        <v>43870</v>
      </c>
      <c r="I47" s="11">
        <v>895</v>
      </c>
      <c r="J47" s="11"/>
      <c r="K47" s="11">
        <v>47</v>
      </c>
      <c r="L47" s="11"/>
      <c r="M47" s="14">
        <f t="shared" si="0"/>
        <v>942</v>
      </c>
      <c r="N47" s="14"/>
    </row>
    <row r="48" spans="2:14" hidden="1" x14ac:dyDescent="0.25">
      <c r="B48" s="13">
        <v>43871</v>
      </c>
      <c r="I48" s="11">
        <v>1491</v>
      </c>
      <c r="J48" s="11"/>
      <c r="K48" s="11">
        <v>95</v>
      </c>
      <c r="L48" s="11"/>
      <c r="M48" s="14">
        <f t="shared" si="0"/>
        <v>1586</v>
      </c>
      <c r="N48" s="14"/>
    </row>
    <row r="49" spans="2:32" hidden="1" x14ac:dyDescent="0.25">
      <c r="B49" s="13">
        <v>43872</v>
      </c>
      <c r="I49" s="11">
        <v>1493</v>
      </c>
      <c r="J49" s="11"/>
      <c r="K49" s="11">
        <v>114</v>
      </c>
      <c r="L49" s="11"/>
      <c r="M49" s="14">
        <f t="shared" si="0"/>
        <v>1607</v>
      </c>
      <c r="N49" s="14"/>
    </row>
    <row r="50" spans="2:32" hidden="1" x14ac:dyDescent="0.25">
      <c r="B50" s="13">
        <v>43873</v>
      </c>
      <c r="I50" s="11">
        <v>1493</v>
      </c>
      <c r="J50" s="11"/>
      <c r="K50" s="11">
        <v>116</v>
      </c>
      <c r="L50" s="11"/>
      <c r="M50" s="14">
        <f t="shared" si="0"/>
        <v>1609</v>
      </c>
      <c r="N50" s="14"/>
    </row>
    <row r="51" spans="2:32" hidden="1" x14ac:dyDescent="0.25">
      <c r="B51" s="13">
        <v>43874</v>
      </c>
      <c r="I51" s="11">
        <v>1489</v>
      </c>
      <c r="J51" s="11"/>
      <c r="K51" s="11">
        <v>96</v>
      </c>
      <c r="L51" s="11"/>
      <c r="M51" s="14">
        <f t="shared" si="0"/>
        <v>1585</v>
      </c>
      <c r="N51" s="14"/>
    </row>
    <row r="52" spans="2:32" hidden="1" x14ac:dyDescent="0.25">
      <c r="B52" s="13">
        <v>43875</v>
      </c>
      <c r="I52" s="11">
        <v>1495</v>
      </c>
      <c r="J52" s="11"/>
      <c r="K52" s="11">
        <v>106</v>
      </c>
      <c r="L52" s="11"/>
      <c r="M52" s="14">
        <f t="shared" si="0"/>
        <v>1601</v>
      </c>
      <c r="N52" s="14"/>
    </row>
    <row r="53" spans="2:32" hidden="1" x14ac:dyDescent="0.25">
      <c r="B53" s="13">
        <v>43876</v>
      </c>
      <c r="I53" s="11">
        <v>917</v>
      </c>
      <c r="J53" s="11"/>
      <c r="K53" s="11">
        <v>57</v>
      </c>
      <c r="L53" s="11"/>
      <c r="M53" s="14">
        <f t="shared" si="0"/>
        <v>974</v>
      </c>
      <c r="N53" s="14"/>
      <c r="AA53" s="29">
        <v>4</v>
      </c>
      <c r="AB53" s="29">
        <v>0</v>
      </c>
      <c r="AC53" s="29">
        <v>21</v>
      </c>
      <c r="AD53" s="29">
        <v>9</v>
      </c>
      <c r="AE53" s="29">
        <v>1</v>
      </c>
      <c r="AF53" s="29">
        <v>-1</v>
      </c>
    </row>
    <row r="54" spans="2:32" hidden="1" x14ac:dyDescent="0.25">
      <c r="B54" s="13">
        <v>43877</v>
      </c>
      <c r="I54" s="11">
        <v>898</v>
      </c>
      <c r="J54" s="11"/>
      <c r="K54" s="11">
        <v>50</v>
      </c>
      <c r="L54" s="11"/>
      <c r="M54" s="14">
        <f t="shared" si="0"/>
        <v>948</v>
      </c>
      <c r="N54" s="14"/>
      <c r="AA54" s="29">
        <v>-3</v>
      </c>
      <c r="AB54" s="29">
        <v>2</v>
      </c>
      <c r="AC54" s="29">
        <v>-14</v>
      </c>
      <c r="AD54" s="29">
        <v>3</v>
      </c>
      <c r="AE54" s="29">
        <v>1</v>
      </c>
      <c r="AF54" s="29">
        <v>0</v>
      </c>
    </row>
    <row r="55" spans="2:32" hidden="1" x14ac:dyDescent="0.25">
      <c r="B55" s="13">
        <v>43878</v>
      </c>
      <c r="I55" s="11">
        <v>1481</v>
      </c>
      <c r="J55" s="11"/>
      <c r="K55" s="11">
        <v>98</v>
      </c>
      <c r="L55" s="11"/>
      <c r="M55" s="14">
        <f t="shared" si="0"/>
        <v>1579</v>
      </c>
      <c r="N55" s="14"/>
      <c r="AA55" s="29">
        <v>0</v>
      </c>
      <c r="AB55" s="29">
        <v>3</v>
      </c>
      <c r="AC55" s="29">
        <v>8</v>
      </c>
      <c r="AD55" s="29">
        <v>3</v>
      </c>
      <c r="AE55" s="29">
        <v>3</v>
      </c>
      <c r="AF55" s="29">
        <v>0</v>
      </c>
    </row>
    <row r="56" spans="2:32" hidden="1" x14ac:dyDescent="0.25">
      <c r="B56" s="13">
        <v>43879</v>
      </c>
      <c r="I56" s="11">
        <v>1482</v>
      </c>
      <c r="J56" s="11"/>
      <c r="K56" s="11">
        <v>109</v>
      </c>
      <c r="L56" s="11"/>
      <c r="M56" s="14">
        <f t="shared" si="0"/>
        <v>1591</v>
      </c>
      <c r="N56" s="14"/>
      <c r="AA56" s="29">
        <v>2</v>
      </c>
      <c r="AB56" s="29">
        <v>3</v>
      </c>
      <c r="AC56" s="29">
        <v>6</v>
      </c>
      <c r="AD56" s="29">
        <v>5</v>
      </c>
      <c r="AE56" s="29">
        <v>3</v>
      </c>
      <c r="AF56" s="29">
        <v>0</v>
      </c>
    </row>
    <row r="57" spans="2:32" hidden="1" x14ac:dyDescent="0.25">
      <c r="B57" s="13">
        <v>43880</v>
      </c>
      <c r="I57" s="11">
        <v>1489</v>
      </c>
      <c r="J57" s="11"/>
      <c r="K57" s="11">
        <v>108</v>
      </c>
      <c r="L57" s="11"/>
      <c r="M57" s="14">
        <f t="shared" si="0"/>
        <v>1597</v>
      </c>
      <c r="N57" s="14"/>
      <c r="AA57" s="29">
        <v>4</v>
      </c>
      <c r="AB57" s="29">
        <v>3</v>
      </c>
      <c r="AC57" s="29">
        <v>24</v>
      </c>
      <c r="AD57" s="29">
        <v>8</v>
      </c>
      <c r="AE57" s="29">
        <v>3</v>
      </c>
      <c r="AF57" s="29">
        <v>-1</v>
      </c>
    </row>
    <row r="58" spans="2:32" hidden="1" x14ac:dyDescent="0.25">
      <c r="B58" s="13">
        <v>43881</v>
      </c>
      <c r="I58" s="11">
        <v>1490</v>
      </c>
      <c r="J58" s="11"/>
      <c r="K58" s="11">
        <v>101</v>
      </c>
      <c r="L58" s="11"/>
      <c r="M58" s="14">
        <f t="shared" si="0"/>
        <v>1591</v>
      </c>
      <c r="N58" s="14"/>
      <c r="AA58" s="29">
        <v>6</v>
      </c>
      <c r="AB58" s="29">
        <v>3</v>
      </c>
      <c r="AC58" s="29">
        <v>24</v>
      </c>
      <c r="AD58" s="29">
        <v>8</v>
      </c>
      <c r="AE58" s="29">
        <v>2</v>
      </c>
      <c r="AF58" s="29">
        <v>-1</v>
      </c>
    </row>
    <row r="59" spans="2:32" hidden="1" x14ac:dyDescent="0.25">
      <c r="B59" s="13">
        <v>43882</v>
      </c>
      <c r="I59" s="11">
        <v>1490</v>
      </c>
      <c r="J59" s="11"/>
      <c r="K59" s="11">
        <v>105</v>
      </c>
      <c r="L59" s="11"/>
      <c r="M59" s="14">
        <f t="shared" si="0"/>
        <v>1595</v>
      </c>
      <c r="N59" s="14"/>
      <c r="AA59" s="29">
        <v>4</v>
      </c>
      <c r="AB59" s="29">
        <v>6</v>
      </c>
      <c r="AC59" s="29">
        <v>36</v>
      </c>
      <c r="AD59" s="29">
        <v>11</v>
      </c>
      <c r="AE59" s="29">
        <v>1</v>
      </c>
      <c r="AF59" s="29">
        <v>-2</v>
      </c>
    </row>
    <row r="60" spans="2:32" hidden="1" x14ac:dyDescent="0.25">
      <c r="B60" s="13">
        <v>43883</v>
      </c>
      <c r="I60" s="11">
        <v>919</v>
      </c>
      <c r="J60" s="11"/>
      <c r="K60" s="11">
        <v>62</v>
      </c>
      <c r="L60" s="11"/>
      <c r="M60" s="14">
        <f t="shared" si="0"/>
        <v>981</v>
      </c>
      <c r="N60" s="14"/>
      <c r="AA60" s="29">
        <v>4</v>
      </c>
      <c r="AB60" s="29">
        <v>4</v>
      </c>
      <c r="AC60" s="29">
        <v>47</v>
      </c>
      <c r="AD60" s="29">
        <v>13</v>
      </c>
      <c r="AE60" s="29">
        <v>0</v>
      </c>
      <c r="AF60" s="29">
        <v>-3</v>
      </c>
    </row>
    <row r="61" spans="2:32" hidden="1" x14ac:dyDescent="0.25">
      <c r="B61" s="13">
        <v>43884</v>
      </c>
      <c r="I61" s="11">
        <v>898</v>
      </c>
      <c r="J61" s="11"/>
      <c r="K61" s="11">
        <v>39</v>
      </c>
      <c r="L61" s="11"/>
      <c r="M61" s="14">
        <f t="shared" si="0"/>
        <v>937</v>
      </c>
      <c r="N61" s="14"/>
      <c r="AA61" s="29">
        <v>8</v>
      </c>
      <c r="AB61" s="29">
        <v>5</v>
      </c>
      <c r="AC61" s="29">
        <v>55</v>
      </c>
      <c r="AD61" s="29">
        <v>16</v>
      </c>
      <c r="AE61" s="29">
        <v>1</v>
      </c>
      <c r="AF61" s="29">
        <v>-4</v>
      </c>
    </row>
    <row r="62" spans="2:32" hidden="1" x14ac:dyDescent="0.25">
      <c r="B62" s="13">
        <v>43885</v>
      </c>
      <c r="I62" s="11">
        <v>1491</v>
      </c>
      <c r="J62" s="11"/>
      <c r="K62" s="11">
        <v>99</v>
      </c>
      <c r="L62" s="11"/>
      <c r="M62" s="14">
        <f t="shared" si="0"/>
        <v>1590</v>
      </c>
      <c r="N62" s="14"/>
      <c r="AA62" s="29">
        <v>18</v>
      </c>
      <c r="AB62" s="29">
        <v>12</v>
      </c>
      <c r="AC62" s="29">
        <v>80</v>
      </c>
      <c r="AD62" s="29">
        <v>-3</v>
      </c>
      <c r="AE62" s="29">
        <v>-28</v>
      </c>
      <c r="AF62" s="29">
        <v>3</v>
      </c>
    </row>
    <row r="63" spans="2:32" hidden="1" x14ac:dyDescent="0.25">
      <c r="B63" s="13">
        <v>43886</v>
      </c>
      <c r="I63" s="11">
        <v>1001</v>
      </c>
      <c r="J63" s="11"/>
      <c r="K63" s="11">
        <v>74</v>
      </c>
      <c r="L63" s="11"/>
      <c r="M63" s="14">
        <f t="shared" si="0"/>
        <v>1075</v>
      </c>
      <c r="N63" s="14"/>
      <c r="AA63" s="29">
        <v>-2</v>
      </c>
      <c r="AB63" s="29">
        <v>0</v>
      </c>
      <c r="AC63" s="29">
        <v>33</v>
      </c>
      <c r="AD63" s="29">
        <v>-25</v>
      </c>
      <c r="AE63" s="29">
        <v>-65</v>
      </c>
      <c r="AF63" s="29">
        <v>16</v>
      </c>
    </row>
    <row r="64" spans="2:32" hidden="1" x14ac:dyDescent="0.25">
      <c r="B64" s="13">
        <v>43887</v>
      </c>
      <c r="I64" s="11">
        <v>1484</v>
      </c>
      <c r="J64" s="11"/>
      <c r="K64" s="11">
        <v>120</v>
      </c>
      <c r="L64" s="11"/>
      <c r="M64" s="14">
        <f t="shared" si="0"/>
        <v>1604</v>
      </c>
      <c r="N64" s="14"/>
      <c r="AA64" s="29">
        <v>0</v>
      </c>
      <c r="AB64" s="29">
        <v>4</v>
      </c>
      <c r="AC64" s="29">
        <v>25</v>
      </c>
      <c r="AD64" s="29">
        <v>2</v>
      </c>
      <c r="AE64" s="29">
        <v>-13</v>
      </c>
      <c r="AF64" s="29">
        <v>2</v>
      </c>
    </row>
    <row r="65" spans="2:32" hidden="1" x14ac:dyDescent="0.25">
      <c r="B65" s="13">
        <v>43888</v>
      </c>
      <c r="I65" s="11">
        <v>1490</v>
      </c>
      <c r="J65" s="11"/>
      <c r="K65" s="11">
        <v>105</v>
      </c>
      <c r="L65" s="11"/>
      <c r="M65" s="14">
        <f t="shared" si="0"/>
        <v>1595</v>
      </c>
      <c r="N65" s="14"/>
      <c r="AA65" s="29">
        <v>4</v>
      </c>
      <c r="AB65" s="29">
        <v>6</v>
      </c>
      <c r="AC65" s="29">
        <v>27</v>
      </c>
      <c r="AD65" s="29">
        <v>6</v>
      </c>
      <c r="AE65" s="29">
        <v>0</v>
      </c>
      <c r="AF65" s="29">
        <v>0</v>
      </c>
    </row>
    <row r="66" spans="2:32" hidden="1" x14ac:dyDescent="0.25">
      <c r="B66" s="13">
        <v>43889</v>
      </c>
      <c r="I66" s="11">
        <v>1495</v>
      </c>
      <c r="J66" s="11"/>
      <c r="K66" s="11">
        <v>109</v>
      </c>
      <c r="L66" s="11"/>
      <c r="M66" s="14">
        <f t="shared" si="0"/>
        <v>1604</v>
      </c>
      <c r="N66" s="14"/>
      <c r="AA66" s="29">
        <v>2</v>
      </c>
      <c r="AB66" s="29">
        <v>10</v>
      </c>
      <c r="AC66" s="29">
        <v>25</v>
      </c>
      <c r="AD66" s="29">
        <v>6</v>
      </c>
      <c r="AE66" s="29">
        <v>1</v>
      </c>
      <c r="AF66" s="29">
        <v>-1</v>
      </c>
    </row>
    <row r="67" spans="2:32" hidden="1" x14ac:dyDescent="0.25">
      <c r="B67" s="12">
        <v>43890</v>
      </c>
      <c r="C67" s="24">
        <v>39174</v>
      </c>
      <c r="I67" s="25">
        <v>918</v>
      </c>
      <c r="J67" s="25"/>
      <c r="K67" s="25">
        <v>66</v>
      </c>
      <c r="L67" s="25"/>
      <c r="M67" s="26">
        <f t="shared" si="0"/>
        <v>984</v>
      </c>
      <c r="N67" s="23"/>
      <c r="AA67" s="29">
        <v>0</v>
      </c>
      <c r="AB67" s="29">
        <v>7</v>
      </c>
      <c r="AC67" s="29">
        <v>-5</v>
      </c>
      <c r="AD67" s="29">
        <v>3</v>
      </c>
      <c r="AE67" s="29">
        <v>1</v>
      </c>
      <c r="AF67" s="29">
        <v>1</v>
      </c>
    </row>
    <row r="68" spans="2:32" ht="27.75" customHeight="1" x14ac:dyDescent="0.25">
      <c r="B68" s="143" t="s">
        <v>117</v>
      </c>
      <c r="C68" s="54">
        <v>-4029</v>
      </c>
      <c r="G68" s="53">
        <f>AVERAGE(G85:G87)</f>
        <v>170</v>
      </c>
      <c r="H68" s="51"/>
      <c r="I68" s="144" t="s">
        <v>202</v>
      </c>
      <c r="J68" s="52"/>
      <c r="K68" s="144" t="s">
        <v>203</v>
      </c>
      <c r="L68" s="145"/>
      <c r="M68" s="144" t="s">
        <v>207</v>
      </c>
      <c r="N68" s="146"/>
      <c r="O68" s="30"/>
      <c r="P68" s="142">
        <v>197.44186046511629</v>
      </c>
      <c r="Q68" s="142"/>
      <c r="R68" s="142">
        <v>61.372093023255815</v>
      </c>
      <c r="S68" s="142"/>
      <c r="T68" s="142">
        <v>258.81395348837208</v>
      </c>
      <c r="U68" s="142">
        <v>0.65116279069767447</v>
      </c>
      <c r="V68" s="142"/>
      <c r="W68" s="142">
        <v>5.2325581395348841</v>
      </c>
      <c r="X68" s="142"/>
      <c r="Y68" s="142">
        <v>5.8837209302325579</v>
      </c>
      <c r="AA68" s="367" t="s">
        <v>157</v>
      </c>
      <c r="AB68" s="367"/>
      <c r="AC68" s="367"/>
      <c r="AD68" s="367"/>
      <c r="AE68" s="367"/>
      <c r="AF68" s="367"/>
    </row>
    <row r="69" spans="2:32" hidden="1" x14ac:dyDescent="0.25">
      <c r="B69" s="3">
        <v>43891</v>
      </c>
      <c r="C69" s="16">
        <v>263</v>
      </c>
      <c r="H69" s="18"/>
      <c r="I69" s="19">
        <v>896</v>
      </c>
      <c r="J69" s="20"/>
      <c r="K69" s="20">
        <v>42</v>
      </c>
      <c r="L69" s="20"/>
      <c r="M69" s="14">
        <v>938</v>
      </c>
      <c r="N69" s="14"/>
      <c r="P69" s="29">
        <v>0</v>
      </c>
      <c r="R69" s="29">
        <v>0</v>
      </c>
      <c r="T69" s="18">
        <f>P69+R69</f>
        <v>0</v>
      </c>
      <c r="U69" s="29">
        <v>0</v>
      </c>
      <c r="W69" s="29">
        <v>0</v>
      </c>
      <c r="Y69" s="29">
        <f>U69+W69</f>
        <v>0</v>
      </c>
      <c r="AA69" s="29">
        <v>-8</v>
      </c>
      <c r="AB69" s="29">
        <v>3</v>
      </c>
      <c r="AC69" s="29">
        <v>-33</v>
      </c>
      <c r="AD69" s="29">
        <v>-1</v>
      </c>
      <c r="AE69" s="29">
        <v>0</v>
      </c>
      <c r="AF69" s="29">
        <v>2</v>
      </c>
    </row>
    <row r="70" spans="2:32" hidden="1" x14ac:dyDescent="0.25">
      <c r="B70" s="3">
        <v>43892</v>
      </c>
      <c r="C70" s="16">
        <v>2847</v>
      </c>
      <c r="H70" s="18"/>
      <c r="I70" s="19">
        <v>1488</v>
      </c>
      <c r="J70" s="20"/>
      <c r="K70" s="20">
        <v>110</v>
      </c>
      <c r="L70" s="20"/>
      <c r="M70" s="14">
        <v>1598</v>
      </c>
      <c r="N70" s="14"/>
      <c r="P70" s="29">
        <v>828</v>
      </c>
      <c r="R70" s="29">
        <v>35</v>
      </c>
      <c r="T70" s="18">
        <f t="shared" ref="T70:T126" si="1">P70+R70</f>
        <v>863</v>
      </c>
      <c r="U70" s="29">
        <v>3</v>
      </c>
      <c r="W70" s="29">
        <v>14</v>
      </c>
      <c r="Y70" s="29">
        <f t="shared" ref="Y70:Y126" si="2">U70+W70</f>
        <v>17</v>
      </c>
      <c r="AA70" s="29">
        <v>3</v>
      </c>
      <c r="AB70" s="29">
        <v>9</v>
      </c>
      <c r="AC70" s="29">
        <v>8</v>
      </c>
      <c r="AD70" s="29">
        <v>4</v>
      </c>
      <c r="AE70" s="29">
        <v>3</v>
      </c>
      <c r="AF70" s="29">
        <v>0</v>
      </c>
    </row>
    <row r="71" spans="2:32" hidden="1" x14ac:dyDescent="0.25">
      <c r="B71" s="3">
        <v>43893</v>
      </c>
      <c r="C71" s="16">
        <v>4280</v>
      </c>
      <c r="H71" s="18"/>
      <c r="I71" s="19">
        <v>1489</v>
      </c>
      <c r="J71" s="20"/>
      <c r="K71" s="20">
        <v>119</v>
      </c>
      <c r="L71" s="20"/>
      <c r="M71" s="14">
        <v>1608</v>
      </c>
      <c r="N71" s="14"/>
      <c r="P71" s="29">
        <v>700</v>
      </c>
      <c r="R71" s="29">
        <v>51</v>
      </c>
      <c r="T71" s="18">
        <f t="shared" si="1"/>
        <v>751</v>
      </c>
      <c r="U71" s="29">
        <v>7</v>
      </c>
      <c r="W71" s="29">
        <v>10</v>
      </c>
      <c r="Y71" s="29">
        <f t="shared" si="2"/>
        <v>17</v>
      </c>
      <c r="AA71" s="29">
        <v>-1</v>
      </c>
      <c r="AB71" s="29">
        <v>7</v>
      </c>
      <c r="AC71" s="29">
        <v>-3</v>
      </c>
      <c r="AD71" s="29">
        <v>1</v>
      </c>
      <c r="AE71" s="29">
        <v>3</v>
      </c>
      <c r="AF71" s="29">
        <v>0</v>
      </c>
    </row>
    <row r="72" spans="2:32" hidden="1" x14ac:dyDescent="0.25">
      <c r="B72" s="3">
        <v>43894</v>
      </c>
      <c r="C72" s="16">
        <v>5426</v>
      </c>
      <c r="H72" s="18"/>
      <c r="I72" s="19">
        <v>1490</v>
      </c>
      <c r="J72" s="20"/>
      <c r="K72" s="20">
        <v>120</v>
      </c>
      <c r="L72" s="20"/>
      <c r="M72" s="14">
        <v>1610</v>
      </c>
      <c r="N72" s="14"/>
      <c r="P72" s="29">
        <v>598</v>
      </c>
      <c r="R72" s="29">
        <v>45</v>
      </c>
      <c r="T72" s="18">
        <f t="shared" si="1"/>
        <v>643</v>
      </c>
      <c r="U72" s="29">
        <v>8</v>
      </c>
      <c r="W72" s="29">
        <v>19</v>
      </c>
      <c r="Y72" s="29">
        <f t="shared" si="2"/>
        <v>27</v>
      </c>
      <c r="AA72" s="29">
        <v>2</v>
      </c>
      <c r="AB72" s="29">
        <v>7</v>
      </c>
      <c r="AC72" s="29">
        <v>15</v>
      </c>
      <c r="AD72" s="29">
        <v>5</v>
      </c>
      <c r="AE72" s="29">
        <v>2</v>
      </c>
      <c r="AF72" s="29">
        <v>0</v>
      </c>
    </row>
    <row r="73" spans="2:32" hidden="1" x14ac:dyDescent="0.25">
      <c r="B73" s="3">
        <v>43895</v>
      </c>
      <c r="C73" s="16">
        <v>6614</v>
      </c>
      <c r="H73" s="18"/>
      <c r="I73" s="19">
        <v>1487</v>
      </c>
      <c r="J73" s="20"/>
      <c r="K73" s="20">
        <v>110</v>
      </c>
      <c r="L73" s="20"/>
      <c r="M73" s="14">
        <v>1597</v>
      </c>
      <c r="N73" s="14"/>
      <c r="P73" s="29">
        <v>698</v>
      </c>
      <c r="R73" s="29">
        <v>68</v>
      </c>
      <c r="T73" s="18">
        <f t="shared" si="1"/>
        <v>766</v>
      </c>
      <c r="U73" s="29">
        <v>0</v>
      </c>
      <c r="W73" s="29">
        <v>30</v>
      </c>
      <c r="Y73" s="29">
        <f t="shared" si="2"/>
        <v>30</v>
      </c>
      <c r="AA73" s="29">
        <v>3</v>
      </c>
      <c r="AB73" s="29">
        <v>8</v>
      </c>
      <c r="AC73" s="29">
        <v>14</v>
      </c>
      <c r="AD73" s="29">
        <v>5</v>
      </c>
      <c r="AE73" s="29">
        <v>2</v>
      </c>
      <c r="AF73" s="29">
        <v>0</v>
      </c>
    </row>
    <row r="74" spans="2:32" hidden="1" x14ac:dyDescent="0.25">
      <c r="B74" s="3">
        <v>43896</v>
      </c>
      <c r="C74" s="16">
        <v>7778</v>
      </c>
      <c r="H74" s="18"/>
      <c r="I74" s="19">
        <v>1495</v>
      </c>
      <c r="J74" s="20"/>
      <c r="K74" s="20">
        <v>109</v>
      </c>
      <c r="L74" s="20"/>
      <c r="M74" s="14">
        <v>1604</v>
      </c>
      <c r="N74" s="14"/>
      <c r="P74" s="29">
        <v>505</v>
      </c>
      <c r="R74" s="29">
        <v>72</v>
      </c>
      <c r="T74" s="18">
        <f t="shared" si="1"/>
        <v>577</v>
      </c>
      <c r="U74" s="29">
        <v>2</v>
      </c>
      <c r="W74" s="29">
        <v>3</v>
      </c>
      <c r="Y74" s="29">
        <f t="shared" si="2"/>
        <v>5</v>
      </c>
      <c r="AA74" s="29">
        <v>0</v>
      </c>
      <c r="AB74" s="29">
        <v>7</v>
      </c>
      <c r="AC74" s="29">
        <v>14</v>
      </c>
      <c r="AD74" s="29">
        <v>5</v>
      </c>
      <c r="AE74" s="29">
        <v>2</v>
      </c>
      <c r="AF74" s="29">
        <v>-1</v>
      </c>
    </row>
    <row r="75" spans="2:32" hidden="1" x14ac:dyDescent="0.25">
      <c r="B75" s="3">
        <v>43897</v>
      </c>
      <c r="C75" s="16">
        <v>7902</v>
      </c>
      <c r="H75" s="18"/>
      <c r="I75" s="19">
        <v>920</v>
      </c>
      <c r="J75" s="20"/>
      <c r="K75" s="20">
        <v>63</v>
      </c>
      <c r="L75" s="20"/>
      <c r="M75" s="14">
        <v>983</v>
      </c>
      <c r="N75" s="14"/>
      <c r="P75" s="29">
        <v>0</v>
      </c>
      <c r="R75" s="29">
        <v>0</v>
      </c>
      <c r="T75" s="18">
        <f t="shared" si="1"/>
        <v>0</v>
      </c>
      <c r="U75" s="29">
        <v>0</v>
      </c>
      <c r="W75" s="29">
        <v>0</v>
      </c>
      <c r="Y75" s="29">
        <f t="shared" si="2"/>
        <v>0</v>
      </c>
      <c r="AA75" s="29">
        <v>3</v>
      </c>
      <c r="AB75" s="29">
        <v>4</v>
      </c>
      <c r="AC75" s="29">
        <v>27</v>
      </c>
      <c r="AD75" s="29">
        <v>7</v>
      </c>
      <c r="AE75" s="29">
        <v>2</v>
      </c>
      <c r="AF75" s="29">
        <v>-1</v>
      </c>
    </row>
    <row r="76" spans="2:32" hidden="1" x14ac:dyDescent="0.25">
      <c r="B76" s="15">
        <v>43898</v>
      </c>
      <c r="C76" s="16">
        <v>7996</v>
      </c>
      <c r="H76" s="18"/>
      <c r="I76" s="21">
        <v>895</v>
      </c>
      <c r="J76" s="22"/>
      <c r="K76" s="22">
        <v>39</v>
      </c>
      <c r="L76" s="22"/>
      <c r="M76" s="14">
        <v>934</v>
      </c>
      <c r="N76" s="14"/>
      <c r="P76" s="29">
        <v>0</v>
      </c>
      <c r="R76" s="29">
        <v>0</v>
      </c>
      <c r="T76" s="18">
        <f t="shared" si="1"/>
        <v>0</v>
      </c>
      <c r="U76" s="29">
        <v>0</v>
      </c>
      <c r="W76" s="29">
        <v>0</v>
      </c>
      <c r="Y76" s="29">
        <f t="shared" si="2"/>
        <v>0</v>
      </c>
      <c r="AA76" s="29">
        <v>-1</v>
      </c>
      <c r="AB76" s="29">
        <v>6</v>
      </c>
      <c r="AC76" s="29">
        <v>-4</v>
      </c>
      <c r="AD76" s="29">
        <v>1</v>
      </c>
      <c r="AE76" s="29">
        <v>1</v>
      </c>
      <c r="AF76" s="29">
        <v>0</v>
      </c>
    </row>
    <row r="77" spans="2:32" hidden="1" x14ac:dyDescent="0.25">
      <c r="B77" s="13">
        <v>43899</v>
      </c>
      <c r="C77" s="16">
        <v>9365</v>
      </c>
      <c r="H77" s="18"/>
      <c r="I77" s="19">
        <v>1490</v>
      </c>
      <c r="J77" s="20"/>
      <c r="K77" s="20">
        <v>89</v>
      </c>
      <c r="L77" s="20"/>
      <c r="M77" s="14">
        <v>1579</v>
      </c>
      <c r="N77" s="14"/>
      <c r="P77" s="29">
        <v>778</v>
      </c>
      <c r="R77" s="29">
        <v>78</v>
      </c>
      <c r="T77" s="18">
        <f t="shared" si="1"/>
        <v>856</v>
      </c>
      <c r="U77" s="29">
        <v>0</v>
      </c>
      <c r="W77" s="29">
        <v>18</v>
      </c>
      <c r="Y77" s="29">
        <f t="shared" si="2"/>
        <v>18</v>
      </c>
      <c r="AA77" s="29">
        <v>0</v>
      </c>
      <c r="AB77" s="29">
        <v>11</v>
      </c>
      <c r="AC77" s="29">
        <v>21</v>
      </c>
      <c r="AD77" s="29">
        <v>0</v>
      </c>
      <c r="AE77" s="29">
        <v>2</v>
      </c>
      <c r="AF77" s="29">
        <v>1</v>
      </c>
    </row>
    <row r="78" spans="2:32" hidden="1" x14ac:dyDescent="0.25">
      <c r="B78" s="13">
        <v>43900</v>
      </c>
      <c r="C78" s="16">
        <v>10433</v>
      </c>
      <c r="H78" s="18"/>
      <c r="I78" s="19">
        <v>1491</v>
      </c>
      <c r="J78" s="20"/>
      <c r="K78" s="20">
        <v>115</v>
      </c>
      <c r="L78" s="20"/>
      <c r="M78" s="14">
        <v>1606</v>
      </c>
      <c r="N78" s="14"/>
      <c r="P78" s="29">
        <v>612</v>
      </c>
      <c r="R78" s="29">
        <v>98</v>
      </c>
      <c r="T78" s="18">
        <f t="shared" si="1"/>
        <v>710</v>
      </c>
      <c r="U78" s="29">
        <v>0</v>
      </c>
      <c r="W78" s="29">
        <v>9</v>
      </c>
      <c r="Y78" s="29">
        <f t="shared" si="2"/>
        <v>9</v>
      </c>
      <c r="AA78" s="29">
        <v>0</v>
      </c>
      <c r="AB78" s="29">
        <v>17</v>
      </c>
      <c r="AC78" s="29">
        <v>20</v>
      </c>
      <c r="AD78" s="29">
        <v>0</v>
      </c>
      <c r="AE78" s="29">
        <v>1</v>
      </c>
      <c r="AF78" s="29">
        <v>0</v>
      </c>
    </row>
    <row r="79" spans="2:32" hidden="1" x14ac:dyDescent="0.25">
      <c r="B79" s="13">
        <v>43901</v>
      </c>
      <c r="C79" s="16">
        <v>11395</v>
      </c>
      <c r="H79" s="18"/>
      <c r="I79" s="19">
        <v>1493</v>
      </c>
      <c r="J79" s="20"/>
      <c r="K79" s="20">
        <v>123</v>
      </c>
      <c r="L79" s="20"/>
      <c r="M79" s="14">
        <v>1616</v>
      </c>
      <c r="N79" s="14"/>
      <c r="P79" s="29">
        <v>717</v>
      </c>
      <c r="R79" s="29">
        <v>84</v>
      </c>
      <c r="T79" s="18">
        <f t="shared" si="1"/>
        <v>801</v>
      </c>
      <c r="U79" s="29">
        <v>10</v>
      </c>
      <c r="W79" s="29">
        <v>30</v>
      </c>
      <c r="Y79" s="29">
        <f t="shared" si="2"/>
        <v>40</v>
      </c>
      <c r="AA79" s="29">
        <v>-1</v>
      </c>
      <c r="AB79" s="29">
        <v>26</v>
      </c>
      <c r="AC79" s="29">
        <v>29</v>
      </c>
      <c r="AD79" s="29">
        <v>-1</v>
      </c>
      <c r="AE79" s="29">
        <v>0</v>
      </c>
      <c r="AF79" s="29">
        <v>1</v>
      </c>
    </row>
    <row r="80" spans="2:32" hidden="1" x14ac:dyDescent="0.25">
      <c r="B80" s="13">
        <v>43902</v>
      </c>
      <c r="C80" s="16">
        <v>12315</v>
      </c>
      <c r="H80" s="18"/>
      <c r="I80" s="19">
        <v>1493</v>
      </c>
      <c r="J80" s="20"/>
      <c r="K80" s="20">
        <v>108</v>
      </c>
      <c r="L80" s="20"/>
      <c r="M80" s="14">
        <v>1601</v>
      </c>
      <c r="N80" s="14"/>
      <c r="P80" s="29">
        <v>612</v>
      </c>
      <c r="R80" s="29">
        <v>77</v>
      </c>
      <c r="T80" s="18">
        <f t="shared" si="1"/>
        <v>689</v>
      </c>
      <c r="U80" s="29">
        <v>0</v>
      </c>
      <c r="W80" s="29">
        <v>6</v>
      </c>
      <c r="Y80" s="29">
        <f t="shared" si="2"/>
        <v>6</v>
      </c>
      <c r="AA80" s="29">
        <v>-9</v>
      </c>
      <c r="AB80" s="29">
        <v>28</v>
      </c>
      <c r="AC80" s="29">
        <v>10</v>
      </c>
      <c r="AD80" s="29">
        <v>-11</v>
      </c>
      <c r="AE80" s="29">
        <v>-4</v>
      </c>
      <c r="AF80" s="29">
        <v>4</v>
      </c>
    </row>
    <row r="81" spans="2:32" hidden="1" x14ac:dyDescent="0.25">
      <c r="B81" s="13">
        <v>43903</v>
      </c>
      <c r="C81" s="16">
        <v>13334</v>
      </c>
      <c r="H81" s="18"/>
      <c r="I81" s="19">
        <v>1494</v>
      </c>
      <c r="J81" s="20"/>
      <c r="K81" s="20">
        <v>115</v>
      </c>
      <c r="L81" s="20"/>
      <c r="M81" s="14">
        <v>1609</v>
      </c>
      <c r="N81" s="14"/>
      <c r="P81" s="29">
        <v>707</v>
      </c>
      <c r="R81" s="29">
        <v>65</v>
      </c>
      <c r="T81" s="18">
        <f t="shared" si="1"/>
        <v>772</v>
      </c>
      <c r="U81" s="29">
        <v>0</v>
      </c>
      <c r="W81" s="29">
        <v>3</v>
      </c>
      <c r="Y81" s="29">
        <f t="shared" si="2"/>
        <v>3</v>
      </c>
      <c r="AA81" s="29">
        <v>-27</v>
      </c>
      <c r="AB81" s="29">
        <v>23</v>
      </c>
      <c r="AC81" s="29">
        <v>-10</v>
      </c>
      <c r="AD81" s="29">
        <v>-24</v>
      </c>
      <c r="AE81" s="29">
        <v>-11</v>
      </c>
      <c r="AF81" s="29">
        <v>9</v>
      </c>
    </row>
    <row r="82" spans="2:32" hidden="1" x14ac:dyDescent="0.25">
      <c r="B82" s="13">
        <v>43904</v>
      </c>
      <c r="C82" s="16">
        <v>13468</v>
      </c>
      <c r="H82" s="18"/>
      <c r="I82" s="19">
        <v>918</v>
      </c>
      <c r="J82" s="20"/>
      <c r="K82" s="20">
        <v>61</v>
      </c>
      <c r="L82" s="20"/>
      <c r="M82" s="14">
        <v>979</v>
      </c>
      <c r="N82" s="14"/>
      <c r="P82" s="29">
        <v>0</v>
      </c>
      <c r="R82" s="29">
        <v>0</v>
      </c>
      <c r="T82" s="18">
        <f t="shared" si="1"/>
        <v>0</v>
      </c>
      <c r="U82" s="29">
        <v>0</v>
      </c>
      <c r="W82" s="29">
        <v>0</v>
      </c>
      <c r="Y82" s="29">
        <f t="shared" si="2"/>
        <v>0</v>
      </c>
      <c r="AA82" s="29">
        <v>-47</v>
      </c>
      <c r="AB82" s="29">
        <v>-10</v>
      </c>
      <c r="AC82" s="29">
        <v>-31</v>
      </c>
      <c r="AD82" s="29">
        <v>-33</v>
      </c>
      <c r="AE82" s="29">
        <v>-15</v>
      </c>
      <c r="AF82" s="29">
        <v>13</v>
      </c>
    </row>
    <row r="83" spans="2:32" hidden="1" x14ac:dyDescent="0.25">
      <c r="B83" s="15">
        <v>43905</v>
      </c>
      <c r="C83" s="16">
        <v>13548</v>
      </c>
      <c r="H83" s="18"/>
      <c r="I83" s="21">
        <v>896</v>
      </c>
      <c r="J83" s="22"/>
      <c r="K83" s="22">
        <v>37</v>
      </c>
      <c r="L83" s="22"/>
      <c r="M83" s="14">
        <v>933</v>
      </c>
      <c r="N83" s="14"/>
      <c r="P83" s="29">
        <v>0</v>
      </c>
      <c r="R83" s="29">
        <v>0</v>
      </c>
      <c r="T83" s="18">
        <f t="shared" si="1"/>
        <v>0</v>
      </c>
      <c r="U83" s="29">
        <v>0</v>
      </c>
      <c r="W83" s="29">
        <v>0</v>
      </c>
      <c r="Y83" s="29">
        <f t="shared" si="2"/>
        <v>0</v>
      </c>
      <c r="AA83" s="29">
        <v>-62</v>
      </c>
      <c r="AB83" s="29">
        <v>-33</v>
      </c>
      <c r="AC83" s="29">
        <v>-58</v>
      </c>
      <c r="AD83" s="29">
        <v>-46</v>
      </c>
      <c r="AE83" s="29">
        <v>-23</v>
      </c>
      <c r="AF83" s="29">
        <v>15</v>
      </c>
    </row>
    <row r="84" spans="2:32" hidden="1" x14ac:dyDescent="0.25">
      <c r="B84" s="13">
        <v>43906</v>
      </c>
      <c r="C84" s="16">
        <v>15268</v>
      </c>
      <c r="H84" s="18"/>
      <c r="I84" s="19">
        <v>1485</v>
      </c>
      <c r="J84" s="20"/>
      <c r="K84" s="20">
        <v>104</v>
      </c>
      <c r="L84" s="20"/>
      <c r="M84" s="14">
        <v>1589</v>
      </c>
      <c r="N84" s="14"/>
      <c r="P84" s="29">
        <v>551</v>
      </c>
      <c r="R84" s="29">
        <v>65</v>
      </c>
      <c r="T84" s="18">
        <f t="shared" si="1"/>
        <v>616</v>
      </c>
      <c r="U84" s="29">
        <v>0</v>
      </c>
      <c r="W84" s="29">
        <v>1</v>
      </c>
      <c r="Y84" s="29">
        <f t="shared" si="2"/>
        <v>1</v>
      </c>
      <c r="AA84" s="29">
        <v>-50</v>
      </c>
      <c r="AB84" s="29">
        <v>-16</v>
      </c>
      <c r="AC84" s="29">
        <v>-40</v>
      </c>
      <c r="AD84" s="29">
        <v>-51</v>
      </c>
      <c r="AE84" s="29">
        <v>-41</v>
      </c>
      <c r="AF84" s="29">
        <v>22</v>
      </c>
    </row>
    <row r="85" spans="2:32" hidden="1" x14ac:dyDescent="0.25">
      <c r="B85" s="13">
        <v>43907</v>
      </c>
      <c r="C85" s="16">
        <v>17164</v>
      </c>
      <c r="G85" s="29">
        <v>190</v>
      </c>
      <c r="H85" s="18"/>
      <c r="I85" s="19">
        <v>1485</v>
      </c>
      <c r="J85" s="20"/>
      <c r="K85" s="20">
        <v>126</v>
      </c>
      <c r="L85" s="20"/>
      <c r="M85" s="14">
        <v>1611</v>
      </c>
      <c r="N85" s="14"/>
      <c r="P85" s="29">
        <v>502</v>
      </c>
      <c r="R85" s="29">
        <v>90</v>
      </c>
      <c r="T85" s="18">
        <f t="shared" si="1"/>
        <v>592</v>
      </c>
      <c r="U85" s="29">
        <v>6</v>
      </c>
      <c r="W85" s="29">
        <v>7</v>
      </c>
      <c r="Y85" s="29">
        <f t="shared" si="2"/>
        <v>13</v>
      </c>
      <c r="AA85" s="29">
        <v>-54</v>
      </c>
      <c r="AB85" s="29">
        <v>-20</v>
      </c>
      <c r="AC85" s="29">
        <v>-44</v>
      </c>
      <c r="AD85" s="29">
        <v>-56</v>
      </c>
      <c r="AE85" s="29">
        <v>-48</v>
      </c>
      <c r="AF85" s="29">
        <v>24</v>
      </c>
    </row>
    <row r="86" spans="2:32" hidden="1" x14ac:dyDescent="0.25">
      <c r="B86" s="13">
        <v>43908</v>
      </c>
      <c r="C86" s="16">
        <v>19525</v>
      </c>
      <c r="G86" s="29">
        <v>169</v>
      </c>
      <c r="H86" s="18"/>
      <c r="I86" s="19">
        <v>1116</v>
      </c>
      <c r="J86" s="20"/>
      <c r="K86" s="20">
        <v>128</v>
      </c>
      <c r="L86" s="20"/>
      <c r="M86" s="14">
        <v>1244</v>
      </c>
      <c r="N86" s="14"/>
      <c r="P86" s="29">
        <v>271</v>
      </c>
      <c r="R86" s="29">
        <v>47</v>
      </c>
      <c r="T86" s="18">
        <f t="shared" si="1"/>
        <v>318</v>
      </c>
      <c r="U86" s="29">
        <v>0</v>
      </c>
      <c r="W86" s="29">
        <v>11</v>
      </c>
      <c r="Y86" s="29">
        <f t="shared" si="2"/>
        <v>11</v>
      </c>
      <c r="AA86" s="29">
        <v>-55</v>
      </c>
      <c r="AB86" s="29">
        <v>-19</v>
      </c>
      <c r="AC86" s="29">
        <v>-38</v>
      </c>
      <c r="AD86" s="29">
        <v>-57</v>
      </c>
      <c r="AE86" s="29">
        <v>-51</v>
      </c>
      <c r="AF86" s="29">
        <v>24</v>
      </c>
    </row>
    <row r="87" spans="2:32" hidden="1" x14ac:dyDescent="0.25">
      <c r="B87" s="13">
        <v>43909</v>
      </c>
      <c r="C87" s="16">
        <v>22056</v>
      </c>
      <c r="G87" s="29">
        <v>151</v>
      </c>
      <c r="H87" s="18"/>
      <c r="I87" s="19">
        <v>1115</v>
      </c>
      <c r="J87" s="20"/>
      <c r="K87" s="20">
        <v>103</v>
      </c>
      <c r="L87" s="20"/>
      <c r="M87" s="14">
        <v>1218</v>
      </c>
      <c r="N87" s="14"/>
      <c r="P87" s="29">
        <v>329</v>
      </c>
      <c r="R87" s="29">
        <v>60</v>
      </c>
      <c r="T87" s="18">
        <f t="shared" si="1"/>
        <v>389</v>
      </c>
      <c r="U87" s="29">
        <v>0</v>
      </c>
      <c r="W87" s="29">
        <v>17</v>
      </c>
      <c r="Y87" s="29">
        <f t="shared" si="2"/>
        <v>17</v>
      </c>
      <c r="AA87" s="29">
        <v>-67</v>
      </c>
      <c r="AB87" s="29">
        <v>-36</v>
      </c>
      <c r="AC87" s="29">
        <v>-53</v>
      </c>
      <c r="AD87" s="29">
        <v>-68</v>
      </c>
      <c r="AE87" s="29">
        <v>-57</v>
      </c>
      <c r="AF87" s="29">
        <v>30</v>
      </c>
    </row>
    <row r="88" spans="2:32" x14ac:dyDescent="0.25">
      <c r="B88" s="45">
        <v>43910</v>
      </c>
      <c r="C88" s="182">
        <v>24612</v>
      </c>
      <c r="D88" s="46"/>
      <c r="E88" s="183" t="s">
        <v>33</v>
      </c>
      <c r="G88" s="47">
        <v>150</v>
      </c>
      <c r="H88" s="47"/>
      <c r="I88" s="48">
        <v>1126</v>
      </c>
      <c r="J88" s="48"/>
      <c r="K88" s="48">
        <v>102</v>
      </c>
      <c r="L88" s="48"/>
      <c r="M88" s="48">
        <v>1228</v>
      </c>
      <c r="N88" s="49"/>
      <c r="P88" s="48">
        <v>194</v>
      </c>
      <c r="Q88" s="48"/>
      <c r="R88" s="48">
        <v>42</v>
      </c>
      <c r="S88" s="48"/>
      <c r="T88" s="131">
        <f t="shared" si="1"/>
        <v>236</v>
      </c>
      <c r="U88" s="48">
        <v>0</v>
      </c>
      <c r="V88" s="48"/>
      <c r="W88" s="48">
        <v>6</v>
      </c>
      <c r="X88" s="48"/>
      <c r="Y88" s="131">
        <f>U88+W88</f>
        <v>6</v>
      </c>
      <c r="AA88" s="47">
        <v>-77</v>
      </c>
      <c r="AB88" s="47">
        <v>-42</v>
      </c>
      <c r="AC88" s="47">
        <v>-70</v>
      </c>
      <c r="AD88" s="47">
        <v>-73</v>
      </c>
      <c r="AE88" s="47">
        <v>-60</v>
      </c>
      <c r="AF88" s="47">
        <v>36</v>
      </c>
    </row>
    <row r="89" spans="2:32" hidden="1" x14ac:dyDescent="0.25">
      <c r="B89" s="13">
        <v>43911</v>
      </c>
      <c r="C89" s="16">
        <v>24904</v>
      </c>
      <c r="G89" s="18">
        <v>128</v>
      </c>
      <c r="H89" s="18"/>
      <c r="I89" s="19">
        <v>684</v>
      </c>
      <c r="J89" s="20"/>
      <c r="K89" s="20">
        <v>54</v>
      </c>
      <c r="L89" s="20"/>
      <c r="M89" s="14">
        <v>738</v>
      </c>
      <c r="N89" s="14"/>
      <c r="P89" s="29">
        <v>0</v>
      </c>
      <c r="R89" s="29">
        <v>0</v>
      </c>
      <c r="T89" s="135">
        <f t="shared" si="1"/>
        <v>0</v>
      </c>
      <c r="U89" s="29">
        <v>0</v>
      </c>
      <c r="W89" s="29">
        <v>0</v>
      </c>
      <c r="Y89" s="31">
        <f t="shared" si="2"/>
        <v>0</v>
      </c>
      <c r="AA89" s="18">
        <v>-81</v>
      </c>
      <c r="AB89" s="18">
        <v>-48</v>
      </c>
      <c r="AC89" s="18">
        <v>-71</v>
      </c>
      <c r="AD89" s="18">
        <v>-71</v>
      </c>
      <c r="AE89" s="18">
        <v>-55</v>
      </c>
      <c r="AF89" s="18">
        <v>26</v>
      </c>
    </row>
    <row r="90" spans="2:32" hidden="1" x14ac:dyDescent="0.25">
      <c r="B90" s="15">
        <v>43912</v>
      </c>
      <c r="C90" s="16">
        <v>25050</v>
      </c>
      <c r="G90" s="18">
        <v>130</v>
      </c>
      <c r="H90" s="18"/>
      <c r="I90" s="21">
        <v>670</v>
      </c>
      <c r="J90" s="22"/>
      <c r="K90" s="22">
        <v>41</v>
      </c>
      <c r="L90" s="22"/>
      <c r="M90" s="14">
        <v>711</v>
      </c>
      <c r="N90" s="14"/>
      <c r="P90" s="29">
        <v>0</v>
      </c>
      <c r="R90" s="29">
        <v>0</v>
      </c>
      <c r="T90" s="135">
        <f t="shared" si="1"/>
        <v>0</v>
      </c>
      <c r="U90" s="29">
        <v>0</v>
      </c>
      <c r="W90" s="29">
        <v>0</v>
      </c>
      <c r="Y90" s="31">
        <f t="shared" si="2"/>
        <v>0</v>
      </c>
      <c r="AA90" s="18">
        <v>-83</v>
      </c>
      <c r="AB90" s="18">
        <v>-58</v>
      </c>
      <c r="AC90" s="18">
        <v>-72</v>
      </c>
      <c r="AD90" s="18">
        <v>-74</v>
      </c>
      <c r="AE90" s="18">
        <v>-51</v>
      </c>
      <c r="AF90" s="18">
        <v>22</v>
      </c>
    </row>
    <row r="91" spans="2:32" hidden="1" x14ac:dyDescent="0.25">
      <c r="B91" s="13">
        <v>43913</v>
      </c>
      <c r="C91" s="16">
        <v>28306</v>
      </c>
      <c r="G91" s="18">
        <v>74</v>
      </c>
      <c r="H91" s="18"/>
      <c r="I91" s="19">
        <v>1126</v>
      </c>
      <c r="J91" s="20"/>
      <c r="K91" s="20">
        <v>96</v>
      </c>
      <c r="L91" s="20"/>
      <c r="M91" s="14">
        <v>1222</v>
      </c>
      <c r="N91" s="14"/>
      <c r="P91" s="29">
        <v>252</v>
      </c>
      <c r="R91" s="29">
        <v>86</v>
      </c>
      <c r="T91" s="135">
        <f t="shared" si="1"/>
        <v>338</v>
      </c>
      <c r="U91" s="29">
        <v>0</v>
      </c>
      <c r="W91" s="29">
        <v>3</v>
      </c>
      <c r="Y91" s="31">
        <f t="shared" si="2"/>
        <v>3</v>
      </c>
      <c r="AA91" s="18">
        <v>-74</v>
      </c>
      <c r="AB91" s="18">
        <v>-42</v>
      </c>
      <c r="AC91" s="18">
        <v>-59</v>
      </c>
      <c r="AD91" s="18">
        <v>-74</v>
      </c>
      <c r="AE91" s="18">
        <v>-62</v>
      </c>
      <c r="AF91" s="18">
        <v>32</v>
      </c>
    </row>
    <row r="92" spans="2:32" hidden="1" x14ac:dyDescent="0.25">
      <c r="B92" s="13">
        <v>43914</v>
      </c>
      <c r="C92" s="16">
        <v>31211</v>
      </c>
      <c r="G92" s="18">
        <v>89</v>
      </c>
      <c r="H92" s="18"/>
      <c r="I92" s="19">
        <v>1084</v>
      </c>
      <c r="J92" s="20"/>
      <c r="K92" s="20">
        <v>106</v>
      </c>
      <c r="L92" s="20"/>
      <c r="M92" s="14">
        <v>1190</v>
      </c>
      <c r="N92" s="14"/>
      <c r="P92" s="29">
        <v>229</v>
      </c>
      <c r="R92" s="29">
        <v>50</v>
      </c>
      <c r="T92" s="135">
        <f t="shared" si="1"/>
        <v>279</v>
      </c>
      <c r="U92" s="29">
        <v>0</v>
      </c>
      <c r="W92" s="29">
        <v>5</v>
      </c>
      <c r="Y92" s="31">
        <f t="shared" si="2"/>
        <v>5</v>
      </c>
      <c r="AA92" s="18">
        <v>-73</v>
      </c>
      <c r="AB92" s="18">
        <v>-40</v>
      </c>
      <c r="AC92" s="18">
        <v>-60</v>
      </c>
      <c r="AD92" s="18">
        <v>-74</v>
      </c>
      <c r="AE92" s="18">
        <v>-63</v>
      </c>
      <c r="AF92" s="18">
        <v>33</v>
      </c>
    </row>
    <row r="93" spans="2:32" hidden="1" x14ac:dyDescent="0.25">
      <c r="B93" s="13">
        <v>43915</v>
      </c>
      <c r="C93" s="16">
        <v>34211</v>
      </c>
      <c r="G93" s="18">
        <v>27</v>
      </c>
      <c r="H93" s="18"/>
      <c r="I93" s="19">
        <v>1065</v>
      </c>
      <c r="J93" s="20"/>
      <c r="K93" s="20">
        <v>107</v>
      </c>
      <c r="L93" s="20"/>
      <c r="M93" s="14">
        <v>1172</v>
      </c>
      <c r="N93" s="14"/>
      <c r="P93" s="29">
        <v>270</v>
      </c>
      <c r="R93" s="29">
        <v>52</v>
      </c>
      <c r="T93" s="135">
        <f t="shared" si="1"/>
        <v>322</v>
      </c>
      <c r="U93" s="29">
        <v>0</v>
      </c>
      <c r="W93" s="29">
        <v>7</v>
      </c>
      <c r="Y93" s="31">
        <f t="shared" si="2"/>
        <v>7</v>
      </c>
      <c r="AA93" s="18">
        <v>-74</v>
      </c>
      <c r="AB93" s="18">
        <v>-42</v>
      </c>
      <c r="AC93" s="18">
        <v>-59</v>
      </c>
      <c r="AD93" s="18">
        <v>-74</v>
      </c>
      <c r="AE93" s="18">
        <v>-63</v>
      </c>
      <c r="AF93" s="18">
        <v>32</v>
      </c>
    </row>
    <row r="94" spans="2:32" hidden="1" x14ac:dyDescent="0.25">
      <c r="B94" s="13">
        <v>43916</v>
      </c>
      <c r="C94" s="16">
        <v>36921</v>
      </c>
      <c r="G94" s="18">
        <v>30</v>
      </c>
      <c r="H94" s="18"/>
      <c r="I94" s="19">
        <v>1065</v>
      </c>
      <c r="J94" s="20"/>
      <c r="K94" s="20">
        <v>95</v>
      </c>
      <c r="L94" s="20"/>
      <c r="M94" s="14">
        <v>1160</v>
      </c>
      <c r="N94" s="14"/>
      <c r="P94" s="29">
        <v>221</v>
      </c>
      <c r="R94" s="29">
        <v>80</v>
      </c>
      <c r="T94" s="135">
        <f t="shared" si="1"/>
        <v>301</v>
      </c>
      <c r="U94" s="29">
        <v>0</v>
      </c>
      <c r="W94" s="29">
        <v>2</v>
      </c>
      <c r="Y94" s="31">
        <f t="shared" si="2"/>
        <v>2</v>
      </c>
      <c r="AA94" s="18">
        <v>-74</v>
      </c>
      <c r="AB94" s="18">
        <v>-42</v>
      </c>
      <c r="AC94" s="18">
        <v>-60</v>
      </c>
      <c r="AD94" s="18">
        <v>-75</v>
      </c>
      <c r="AE94" s="18">
        <v>-64</v>
      </c>
      <c r="AF94" s="18">
        <v>33</v>
      </c>
    </row>
    <row r="95" spans="2:32" hidden="1" x14ac:dyDescent="0.25">
      <c r="B95" s="13">
        <v>43917</v>
      </c>
      <c r="C95" s="16">
        <v>39679</v>
      </c>
      <c r="G95" s="18">
        <v>27</v>
      </c>
      <c r="H95" s="18"/>
      <c r="I95" s="19">
        <v>1058</v>
      </c>
      <c r="J95" s="20"/>
      <c r="K95" s="20">
        <v>100</v>
      </c>
      <c r="L95" s="20"/>
      <c r="M95" s="14">
        <v>1158</v>
      </c>
      <c r="N95" s="14"/>
      <c r="P95" s="29">
        <v>238</v>
      </c>
      <c r="R95" s="29">
        <v>105</v>
      </c>
      <c r="T95" s="135">
        <f t="shared" si="1"/>
        <v>343</v>
      </c>
      <c r="U95" s="29">
        <v>0</v>
      </c>
      <c r="W95" s="29">
        <v>6</v>
      </c>
      <c r="Y95" s="31">
        <f t="shared" si="2"/>
        <v>6</v>
      </c>
      <c r="AA95" s="18">
        <v>-75</v>
      </c>
      <c r="AB95" s="18">
        <v>-39</v>
      </c>
      <c r="AC95" s="18">
        <v>-63</v>
      </c>
      <c r="AD95" s="18">
        <v>-75</v>
      </c>
      <c r="AE95" s="18">
        <v>-63</v>
      </c>
      <c r="AF95" s="18">
        <v>36</v>
      </c>
    </row>
    <row r="96" spans="2:32" hidden="1" x14ac:dyDescent="0.25">
      <c r="B96" s="13">
        <v>43918</v>
      </c>
      <c r="C96" s="16">
        <v>39992</v>
      </c>
      <c r="G96" s="18">
        <v>24</v>
      </c>
      <c r="H96" s="18"/>
      <c r="I96" s="19">
        <v>675</v>
      </c>
      <c r="J96" s="20"/>
      <c r="K96" s="20">
        <v>52</v>
      </c>
      <c r="L96" s="20"/>
      <c r="M96" s="14">
        <v>727</v>
      </c>
      <c r="N96" s="14"/>
      <c r="P96" s="29">
        <v>0</v>
      </c>
      <c r="R96" s="29">
        <v>0</v>
      </c>
      <c r="T96" s="135">
        <f t="shared" si="1"/>
        <v>0</v>
      </c>
      <c r="U96" s="29">
        <v>0</v>
      </c>
      <c r="W96" s="29">
        <v>0</v>
      </c>
      <c r="Y96" s="31">
        <f t="shared" si="2"/>
        <v>0</v>
      </c>
      <c r="AA96" s="18">
        <v>-79</v>
      </c>
      <c r="AB96" s="18">
        <v>-47</v>
      </c>
      <c r="AC96" s="18">
        <v>-72</v>
      </c>
      <c r="AD96" s="18">
        <v>-74</v>
      </c>
      <c r="AE96" s="18">
        <v>-55</v>
      </c>
      <c r="AF96" s="18">
        <v>25</v>
      </c>
    </row>
    <row r="97" spans="2:32" hidden="1" x14ac:dyDescent="0.25">
      <c r="B97" s="15">
        <v>43919</v>
      </c>
      <c r="C97" s="16">
        <v>40126</v>
      </c>
      <c r="G97" s="18">
        <v>24</v>
      </c>
      <c r="H97" s="18"/>
      <c r="I97" s="19">
        <v>657</v>
      </c>
      <c r="J97" s="20"/>
      <c r="K97" s="20">
        <v>39</v>
      </c>
      <c r="L97" s="20"/>
      <c r="M97" s="14">
        <v>696</v>
      </c>
      <c r="N97" s="14"/>
      <c r="P97" s="29">
        <v>0</v>
      </c>
      <c r="R97" s="29">
        <v>0</v>
      </c>
      <c r="T97" s="135">
        <f t="shared" si="1"/>
        <v>0</v>
      </c>
      <c r="U97" s="29">
        <v>0</v>
      </c>
      <c r="W97" s="29">
        <v>0</v>
      </c>
      <c r="Y97" s="31">
        <f t="shared" si="2"/>
        <v>0</v>
      </c>
      <c r="AA97" s="18">
        <v>-83</v>
      </c>
      <c r="AB97" s="18">
        <v>-59</v>
      </c>
      <c r="AC97" s="18">
        <v>-80</v>
      </c>
      <c r="AD97" s="18">
        <v>-78</v>
      </c>
      <c r="AE97" s="18">
        <v>-53</v>
      </c>
      <c r="AF97" s="18">
        <v>22</v>
      </c>
    </row>
    <row r="98" spans="2:32" hidden="1" x14ac:dyDescent="0.25">
      <c r="B98" s="13">
        <v>43920</v>
      </c>
      <c r="C98" s="16">
        <v>42859</v>
      </c>
      <c r="G98" s="18">
        <v>24</v>
      </c>
      <c r="H98" s="18"/>
      <c r="I98" s="19">
        <v>1062</v>
      </c>
      <c r="J98" s="20"/>
      <c r="K98" s="20">
        <v>98</v>
      </c>
      <c r="L98" s="20"/>
      <c r="M98" s="14">
        <v>1160</v>
      </c>
      <c r="N98" s="14"/>
      <c r="P98" s="29">
        <v>358</v>
      </c>
      <c r="R98" s="29">
        <v>127</v>
      </c>
      <c r="T98" s="135">
        <f t="shared" si="1"/>
        <v>485</v>
      </c>
      <c r="U98" s="29">
        <v>0</v>
      </c>
      <c r="W98" s="29">
        <v>0</v>
      </c>
      <c r="Y98" s="31">
        <f t="shared" si="2"/>
        <v>0</v>
      </c>
      <c r="AA98" s="18">
        <v>-74</v>
      </c>
      <c r="AB98" s="18">
        <v>-45</v>
      </c>
      <c r="AC98" s="18">
        <v>-71</v>
      </c>
      <c r="AD98" s="18">
        <v>-78</v>
      </c>
      <c r="AE98" s="18">
        <v>-63</v>
      </c>
      <c r="AF98" s="18">
        <v>33</v>
      </c>
    </row>
    <row r="99" spans="2:32" hidden="1" x14ac:dyDescent="0.25">
      <c r="B99" s="13">
        <v>43921</v>
      </c>
      <c r="C99" s="184">
        <v>44712</v>
      </c>
      <c r="E99" s="50">
        <v>3361</v>
      </c>
      <c r="G99" s="185">
        <v>22</v>
      </c>
      <c r="H99" s="185"/>
      <c r="I99" s="186">
        <v>1067</v>
      </c>
      <c r="J99" s="187"/>
      <c r="K99" s="188">
        <v>123</v>
      </c>
      <c r="L99" s="188"/>
      <c r="M99" s="189">
        <v>1190</v>
      </c>
      <c r="N99" s="189"/>
      <c r="O99" s="32"/>
      <c r="P99" s="32">
        <v>426</v>
      </c>
      <c r="Q99" s="32"/>
      <c r="R99" s="32">
        <v>80</v>
      </c>
      <c r="S99" s="32"/>
      <c r="T99" s="135">
        <f t="shared" si="1"/>
        <v>506</v>
      </c>
      <c r="U99" s="32">
        <v>0</v>
      </c>
      <c r="V99" s="32"/>
      <c r="W99" s="32">
        <v>3</v>
      </c>
      <c r="X99" s="32"/>
      <c r="Y99" s="31">
        <f t="shared" si="2"/>
        <v>3</v>
      </c>
      <c r="Z99" s="32"/>
      <c r="AA99" s="185">
        <v>-72</v>
      </c>
      <c r="AB99" s="185">
        <v>-36</v>
      </c>
      <c r="AC99" s="185">
        <v>-68</v>
      </c>
      <c r="AD99" s="185">
        <v>-75</v>
      </c>
      <c r="AE99" s="185">
        <v>-64</v>
      </c>
      <c r="AF99" s="18">
        <v>33</v>
      </c>
    </row>
    <row r="100" spans="2:32" hidden="1" x14ac:dyDescent="0.25">
      <c r="B100" s="28">
        <v>43922</v>
      </c>
      <c r="C100" s="184">
        <v>51247</v>
      </c>
      <c r="D100" s="30"/>
      <c r="E100" s="50">
        <v>10322</v>
      </c>
      <c r="F100" s="30"/>
      <c r="G100" s="190">
        <v>14</v>
      </c>
      <c r="H100" s="191"/>
      <c r="I100" s="192">
        <v>1066</v>
      </c>
      <c r="J100" s="193">
        <v>0.71543624161073827</v>
      </c>
      <c r="K100" s="192">
        <v>101</v>
      </c>
      <c r="L100" s="193">
        <v>0.84873949579831931</v>
      </c>
      <c r="M100" s="194">
        <v>1167</v>
      </c>
      <c r="N100" s="195">
        <v>0.72529521441889377</v>
      </c>
      <c r="O100" s="32"/>
      <c r="P100" s="192">
        <v>90</v>
      </c>
      <c r="Q100" s="134">
        <f>P100/$P$68</f>
        <v>0.45583038869257947</v>
      </c>
      <c r="R100" s="192">
        <v>31</v>
      </c>
      <c r="S100" s="134">
        <f>R100/$R$68</f>
        <v>0.50511557408109131</v>
      </c>
      <c r="T100" s="129">
        <f t="shared" si="1"/>
        <v>121</v>
      </c>
      <c r="U100" s="192">
        <v>0</v>
      </c>
      <c r="V100" s="134">
        <f>U100/$U$68</f>
        <v>0</v>
      </c>
      <c r="W100" s="192">
        <v>20</v>
      </c>
      <c r="X100" s="134">
        <f>W100/$W$68</f>
        <v>3.822222222222222</v>
      </c>
      <c r="Y100" s="130">
        <f t="shared" si="2"/>
        <v>20</v>
      </c>
      <c r="Z100" s="32"/>
      <c r="AA100" s="196">
        <v>-73</v>
      </c>
      <c r="AB100" s="197">
        <v>-40</v>
      </c>
      <c r="AC100" s="197">
        <v>-67</v>
      </c>
      <c r="AD100" s="197">
        <v>-76</v>
      </c>
      <c r="AE100" s="197">
        <v>-64</v>
      </c>
      <c r="AF100" s="163">
        <v>33</v>
      </c>
    </row>
    <row r="101" spans="2:32" hidden="1" x14ac:dyDescent="0.25">
      <c r="B101" s="13">
        <v>43923</v>
      </c>
      <c r="C101" s="184">
        <v>55311</v>
      </c>
      <c r="D101" s="30"/>
      <c r="E101" s="50">
        <v>17109</v>
      </c>
      <c r="F101" s="30"/>
      <c r="G101" s="190">
        <v>9</v>
      </c>
      <c r="H101" s="191"/>
      <c r="I101" s="192">
        <v>1064</v>
      </c>
      <c r="J101" s="193">
        <v>0.71457353928811285</v>
      </c>
      <c r="K101" s="198">
        <v>90</v>
      </c>
      <c r="L101" s="193">
        <v>0.86538461538461542</v>
      </c>
      <c r="M101" s="194">
        <v>1154</v>
      </c>
      <c r="N101" s="195">
        <v>0.72441933458882612</v>
      </c>
      <c r="O101" s="32"/>
      <c r="P101" s="192">
        <v>81</v>
      </c>
      <c r="Q101" s="134">
        <f t="shared" ref="Q101:Q126" si="3">P101/$P$68</f>
        <v>0.41024734982332151</v>
      </c>
      <c r="R101" s="192">
        <v>35</v>
      </c>
      <c r="S101" s="134">
        <f t="shared" ref="S101:S126" si="4">R101/$R$68</f>
        <v>0.57029177718832891</v>
      </c>
      <c r="T101" s="129">
        <f t="shared" si="1"/>
        <v>116</v>
      </c>
      <c r="U101" s="192">
        <v>0</v>
      </c>
      <c r="V101" s="134">
        <f t="shared" ref="V101:V126" si="5">U101/$U$68</f>
        <v>0</v>
      </c>
      <c r="W101" s="192">
        <v>1</v>
      </c>
      <c r="X101" s="134">
        <f t="shared" ref="X101:X126" si="6">W101/$W$68</f>
        <v>0.19111111111111109</v>
      </c>
      <c r="Y101" s="130">
        <f t="shared" si="2"/>
        <v>1</v>
      </c>
      <c r="Z101" s="32"/>
      <c r="AA101" s="196">
        <v>-70</v>
      </c>
      <c r="AB101" s="197">
        <v>-35</v>
      </c>
      <c r="AC101" s="197">
        <v>-57</v>
      </c>
      <c r="AD101" s="197">
        <v>-74</v>
      </c>
      <c r="AE101" s="197">
        <v>-64</v>
      </c>
      <c r="AF101" s="163">
        <v>33</v>
      </c>
    </row>
    <row r="102" spans="2:32" hidden="1" x14ac:dyDescent="0.25">
      <c r="B102" s="13">
        <v>43924</v>
      </c>
      <c r="C102" s="184">
        <v>58875</v>
      </c>
      <c r="D102" s="30"/>
      <c r="E102" s="50">
        <v>22275</v>
      </c>
      <c r="F102" s="30"/>
      <c r="G102" s="190">
        <v>10</v>
      </c>
      <c r="H102" s="191">
        <v>20</v>
      </c>
      <c r="I102" s="192">
        <v>1067</v>
      </c>
      <c r="J102" s="193">
        <v>0.71466845277963831</v>
      </c>
      <c r="K102" s="192">
        <v>89</v>
      </c>
      <c r="L102" s="193">
        <v>0.80180180180180183</v>
      </c>
      <c r="M102" s="194">
        <v>1156</v>
      </c>
      <c r="N102" s="195">
        <v>0.72069825436408974</v>
      </c>
      <c r="O102" s="32"/>
      <c r="P102" s="192">
        <v>86</v>
      </c>
      <c r="Q102" s="134">
        <f t="shared" si="3"/>
        <v>0.4355712603062426</v>
      </c>
      <c r="R102" s="192">
        <v>24</v>
      </c>
      <c r="S102" s="134">
        <f t="shared" si="4"/>
        <v>0.39105721864342552</v>
      </c>
      <c r="T102" s="129">
        <f t="shared" si="1"/>
        <v>110</v>
      </c>
      <c r="U102" s="192">
        <v>0</v>
      </c>
      <c r="V102" s="134">
        <f t="shared" si="5"/>
        <v>0</v>
      </c>
      <c r="W102" s="192">
        <v>1</v>
      </c>
      <c r="X102" s="134">
        <f t="shared" si="6"/>
        <v>0.19111111111111109</v>
      </c>
      <c r="Y102" s="130">
        <f t="shared" si="2"/>
        <v>1</v>
      </c>
      <c r="Z102" s="32"/>
      <c r="AA102" s="196">
        <v>-72</v>
      </c>
      <c r="AB102" s="197">
        <v>-34</v>
      </c>
      <c r="AC102" s="197">
        <v>-61</v>
      </c>
      <c r="AD102" s="197">
        <v>-75</v>
      </c>
      <c r="AE102" s="197">
        <v>-64</v>
      </c>
      <c r="AF102" s="163">
        <v>36</v>
      </c>
    </row>
    <row r="103" spans="2:32" hidden="1" x14ac:dyDescent="0.25">
      <c r="B103" s="13">
        <v>43925</v>
      </c>
      <c r="C103" s="184">
        <v>59341</v>
      </c>
      <c r="D103" s="30"/>
      <c r="E103" s="50">
        <v>31914</v>
      </c>
      <c r="F103" s="30"/>
      <c r="G103" s="190">
        <v>11</v>
      </c>
      <c r="H103" s="191">
        <v>19</v>
      </c>
      <c r="I103" s="192">
        <v>676</v>
      </c>
      <c r="J103" s="193">
        <v>0.73718647764449297</v>
      </c>
      <c r="K103" s="192">
        <v>55</v>
      </c>
      <c r="L103" s="193">
        <v>1.0185185185185186</v>
      </c>
      <c r="M103" s="194">
        <v>731</v>
      </c>
      <c r="N103" s="195">
        <v>0.75283213182286302</v>
      </c>
      <c r="O103" s="32"/>
      <c r="P103" s="199">
        <v>0</v>
      </c>
      <c r="Q103" s="139">
        <f t="shared" si="3"/>
        <v>0</v>
      </c>
      <c r="R103" s="199">
        <v>0</v>
      </c>
      <c r="S103" s="139">
        <f t="shared" si="4"/>
        <v>0</v>
      </c>
      <c r="T103" s="140">
        <f t="shared" si="1"/>
        <v>0</v>
      </c>
      <c r="U103" s="199">
        <v>0</v>
      </c>
      <c r="V103" s="139">
        <f t="shared" si="5"/>
        <v>0</v>
      </c>
      <c r="W103" s="199">
        <v>0</v>
      </c>
      <c r="X103" s="134">
        <f t="shared" si="6"/>
        <v>0</v>
      </c>
      <c r="Y103" s="141">
        <f t="shared" si="2"/>
        <v>0</v>
      </c>
      <c r="Z103" s="32"/>
      <c r="AA103" s="196">
        <v>-78</v>
      </c>
      <c r="AB103" s="197">
        <v>-44</v>
      </c>
      <c r="AC103" s="197">
        <v>-78</v>
      </c>
      <c r="AD103" s="197">
        <v>-75</v>
      </c>
      <c r="AE103" s="197">
        <v>-55</v>
      </c>
      <c r="AF103" s="163">
        <v>25</v>
      </c>
    </row>
    <row r="104" spans="2:32" hidden="1" x14ac:dyDescent="0.25">
      <c r="B104" s="13">
        <v>43926</v>
      </c>
      <c r="C104" s="184">
        <v>59569</v>
      </c>
      <c r="D104" s="30"/>
      <c r="E104" s="50">
        <v>33633</v>
      </c>
      <c r="F104" s="30"/>
      <c r="G104" s="190">
        <v>8</v>
      </c>
      <c r="H104" s="191">
        <v>28</v>
      </c>
      <c r="I104" s="192">
        <v>658</v>
      </c>
      <c r="J104" s="193">
        <v>0.73111111111111116</v>
      </c>
      <c r="K104" s="192">
        <v>36</v>
      </c>
      <c r="L104" s="193">
        <v>1</v>
      </c>
      <c r="M104" s="194">
        <v>694</v>
      </c>
      <c r="N104" s="195">
        <v>0.74145299145299148</v>
      </c>
      <c r="O104" s="32"/>
      <c r="P104" s="199">
        <v>0</v>
      </c>
      <c r="Q104" s="139">
        <f t="shared" si="3"/>
        <v>0</v>
      </c>
      <c r="R104" s="199">
        <v>0</v>
      </c>
      <c r="S104" s="139">
        <f t="shared" si="4"/>
        <v>0</v>
      </c>
      <c r="T104" s="140">
        <f t="shared" si="1"/>
        <v>0</v>
      </c>
      <c r="U104" s="199">
        <v>0</v>
      </c>
      <c r="V104" s="139">
        <f t="shared" si="5"/>
        <v>0</v>
      </c>
      <c r="W104" s="199">
        <v>0</v>
      </c>
      <c r="X104" s="134">
        <f t="shared" si="6"/>
        <v>0</v>
      </c>
      <c r="Y104" s="141">
        <f t="shared" si="2"/>
        <v>0</v>
      </c>
      <c r="Z104" s="32"/>
      <c r="AA104" s="196">
        <v>-84</v>
      </c>
      <c r="AB104" s="197">
        <v>-60</v>
      </c>
      <c r="AC104" s="197">
        <v>-88</v>
      </c>
      <c r="AD104" s="197">
        <v>-82</v>
      </c>
      <c r="AE104" s="197">
        <v>-55</v>
      </c>
      <c r="AF104" s="163">
        <v>23</v>
      </c>
    </row>
    <row r="105" spans="2:32" hidden="1" x14ac:dyDescent="0.25">
      <c r="B105" s="13">
        <v>43927</v>
      </c>
      <c r="C105" s="184">
        <v>63640</v>
      </c>
      <c r="D105" s="30"/>
      <c r="E105" s="50">
        <v>34060</v>
      </c>
      <c r="F105" s="30"/>
      <c r="G105" s="190">
        <v>12</v>
      </c>
      <c r="H105" s="191">
        <v>18</v>
      </c>
      <c r="I105" s="192">
        <v>1016</v>
      </c>
      <c r="J105" s="193">
        <v>0.6846361185983828</v>
      </c>
      <c r="K105" s="192">
        <v>98</v>
      </c>
      <c r="L105" s="193">
        <v>0.97029702970297027</v>
      </c>
      <c r="M105" s="194">
        <v>1114</v>
      </c>
      <c r="N105" s="195">
        <v>0.70283911671924293</v>
      </c>
      <c r="O105" s="32"/>
      <c r="P105" s="192">
        <v>116</v>
      </c>
      <c r="Q105" s="134">
        <f t="shared" si="3"/>
        <v>0.58751472320376907</v>
      </c>
      <c r="R105" s="192">
        <v>34</v>
      </c>
      <c r="S105" s="134">
        <f t="shared" si="4"/>
        <v>0.55399772641151956</v>
      </c>
      <c r="T105" s="129">
        <f t="shared" si="1"/>
        <v>150</v>
      </c>
      <c r="U105" s="192">
        <v>0</v>
      </c>
      <c r="V105" s="134">
        <f t="shared" si="5"/>
        <v>0</v>
      </c>
      <c r="W105" s="192">
        <v>3</v>
      </c>
      <c r="X105" s="134">
        <f t="shared" si="6"/>
        <v>0.57333333333333325</v>
      </c>
      <c r="Y105" s="130">
        <f t="shared" si="2"/>
        <v>3</v>
      </c>
      <c r="Z105" s="32"/>
      <c r="AA105" s="196">
        <v>-72</v>
      </c>
      <c r="AB105" s="197">
        <v>-39</v>
      </c>
      <c r="AC105" s="197">
        <v>-69</v>
      </c>
      <c r="AD105" s="197">
        <v>-77</v>
      </c>
      <c r="AE105" s="197">
        <v>-64</v>
      </c>
      <c r="AF105" s="163">
        <v>33</v>
      </c>
    </row>
    <row r="106" spans="2:32" hidden="1" x14ac:dyDescent="0.25">
      <c r="B106" s="13">
        <v>43928</v>
      </c>
      <c r="C106" s="184">
        <v>66978</v>
      </c>
      <c r="D106" s="30"/>
      <c r="E106" s="50">
        <v>39837</v>
      </c>
      <c r="F106" s="30"/>
      <c r="G106" s="190">
        <v>9</v>
      </c>
      <c r="H106" s="191">
        <v>21</v>
      </c>
      <c r="I106" s="192">
        <v>1018</v>
      </c>
      <c r="J106" s="193">
        <v>0.68368032236400267</v>
      </c>
      <c r="K106" s="192">
        <v>119</v>
      </c>
      <c r="L106" s="193">
        <v>1.0818181818181818</v>
      </c>
      <c r="M106" s="194">
        <v>1137</v>
      </c>
      <c r="N106" s="195">
        <v>0.71106941838649151</v>
      </c>
      <c r="O106" s="32"/>
      <c r="P106" s="192">
        <v>103</v>
      </c>
      <c r="Q106" s="134">
        <f t="shared" si="3"/>
        <v>0.5216725559481743</v>
      </c>
      <c r="R106" s="192">
        <v>36</v>
      </c>
      <c r="S106" s="134">
        <f t="shared" si="4"/>
        <v>0.58658582796513825</v>
      </c>
      <c r="T106" s="129">
        <f t="shared" si="1"/>
        <v>139</v>
      </c>
      <c r="U106" s="192">
        <v>0</v>
      </c>
      <c r="V106" s="134">
        <f t="shared" si="5"/>
        <v>0</v>
      </c>
      <c r="W106" s="192">
        <v>3</v>
      </c>
      <c r="X106" s="134">
        <f t="shared" si="6"/>
        <v>0.57333333333333325</v>
      </c>
      <c r="Y106" s="130">
        <f t="shared" si="2"/>
        <v>3</v>
      </c>
      <c r="Z106" s="32"/>
      <c r="AA106" s="196">
        <v>-68</v>
      </c>
      <c r="AB106" s="197">
        <v>-30</v>
      </c>
      <c r="AC106" s="197">
        <v>-62</v>
      </c>
      <c r="AD106" s="197">
        <v>-74</v>
      </c>
      <c r="AE106" s="197">
        <v>-64</v>
      </c>
      <c r="AF106" s="163">
        <v>32</v>
      </c>
    </row>
    <row r="107" spans="2:32" hidden="1" x14ac:dyDescent="0.25">
      <c r="B107" s="13">
        <v>43929</v>
      </c>
      <c r="C107" s="184">
        <v>70216</v>
      </c>
      <c r="D107" s="30"/>
      <c r="E107" s="50">
        <v>48905</v>
      </c>
      <c r="F107" s="30"/>
      <c r="G107" s="190">
        <v>12</v>
      </c>
      <c r="H107" s="191">
        <v>21</v>
      </c>
      <c r="I107" s="192">
        <v>1018</v>
      </c>
      <c r="J107" s="193">
        <v>0.68322147651006715</v>
      </c>
      <c r="K107" s="192">
        <v>109</v>
      </c>
      <c r="L107" s="193">
        <v>0.91596638655462181</v>
      </c>
      <c r="M107" s="194">
        <v>1127</v>
      </c>
      <c r="N107" s="195">
        <v>0.70043505282784335</v>
      </c>
      <c r="O107" s="32"/>
      <c r="P107" s="192">
        <v>126</v>
      </c>
      <c r="Q107" s="134">
        <f t="shared" si="3"/>
        <v>0.63816254416961127</v>
      </c>
      <c r="R107" s="192">
        <v>18</v>
      </c>
      <c r="S107" s="134">
        <f t="shared" si="4"/>
        <v>0.29329291398256913</v>
      </c>
      <c r="T107" s="129">
        <f t="shared" si="1"/>
        <v>144</v>
      </c>
      <c r="U107" s="192">
        <v>8</v>
      </c>
      <c r="V107" s="134">
        <f t="shared" si="5"/>
        <v>12.285714285714285</v>
      </c>
      <c r="W107" s="192">
        <v>4</v>
      </c>
      <c r="X107" s="134">
        <f t="shared" si="6"/>
        <v>0.76444444444444437</v>
      </c>
      <c r="Y107" s="130">
        <f t="shared" si="2"/>
        <v>12</v>
      </c>
      <c r="Z107" s="32"/>
      <c r="AA107" s="196">
        <v>-67</v>
      </c>
      <c r="AB107" s="197">
        <v>-27</v>
      </c>
      <c r="AC107" s="197">
        <v>-58</v>
      </c>
      <c r="AD107" s="197">
        <v>-72</v>
      </c>
      <c r="AE107" s="197">
        <v>-63</v>
      </c>
      <c r="AF107" s="163">
        <v>30</v>
      </c>
    </row>
    <row r="108" spans="2:32" hidden="1" x14ac:dyDescent="0.25">
      <c r="B108" s="13">
        <v>43930</v>
      </c>
      <c r="C108" s="184">
        <v>72365</v>
      </c>
      <c r="D108" s="30"/>
      <c r="E108" s="50">
        <v>55639</v>
      </c>
      <c r="F108" s="30"/>
      <c r="G108" s="190">
        <v>6</v>
      </c>
      <c r="H108" s="191">
        <v>24</v>
      </c>
      <c r="I108" s="192">
        <v>456</v>
      </c>
      <c r="J108" s="193">
        <v>0.30624580255204836</v>
      </c>
      <c r="K108" s="192">
        <v>100</v>
      </c>
      <c r="L108" s="193">
        <v>0.96153846153846156</v>
      </c>
      <c r="M108" s="194">
        <v>556</v>
      </c>
      <c r="N108" s="195">
        <v>0.34902699309478968</v>
      </c>
      <c r="O108" s="32"/>
      <c r="P108" s="192">
        <v>0</v>
      </c>
      <c r="Q108" s="134">
        <f t="shared" si="3"/>
        <v>0</v>
      </c>
      <c r="R108" s="192">
        <v>0</v>
      </c>
      <c r="S108" s="134">
        <f t="shared" si="4"/>
        <v>0</v>
      </c>
      <c r="T108" s="129">
        <f t="shared" si="1"/>
        <v>0</v>
      </c>
      <c r="U108" s="192">
        <v>0</v>
      </c>
      <c r="V108" s="134">
        <f t="shared" si="5"/>
        <v>0</v>
      </c>
      <c r="W108" s="192">
        <v>0</v>
      </c>
      <c r="X108" s="134">
        <f t="shared" si="6"/>
        <v>0</v>
      </c>
      <c r="Y108" s="130">
        <f t="shared" si="2"/>
        <v>0</v>
      </c>
      <c r="Z108" s="32"/>
      <c r="AA108" s="196">
        <v>-71</v>
      </c>
      <c r="AB108" s="197">
        <v>-28</v>
      </c>
      <c r="AC108" s="197">
        <v>-68</v>
      </c>
      <c r="AD108" s="197">
        <v>-78</v>
      </c>
      <c r="AE108" s="197">
        <v>-69</v>
      </c>
      <c r="AF108" s="163">
        <v>35</v>
      </c>
    </row>
    <row r="109" spans="2:32" hidden="1" x14ac:dyDescent="0.25">
      <c r="B109" s="13">
        <v>43931</v>
      </c>
      <c r="C109" s="184">
        <v>72880</v>
      </c>
      <c r="D109" s="30"/>
      <c r="E109" s="50">
        <v>62341</v>
      </c>
      <c r="F109" s="30"/>
      <c r="G109" s="190">
        <v>1</v>
      </c>
      <c r="H109" s="191">
        <v>16</v>
      </c>
      <c r="I109" s="192">
        <v>342</v>
      </c>
      <c r="J109" s="193">
        <v>0.22906898861352981</v>
      </c>
      <c r="K109" s="192">
        <v>53</v>
      </c>
      <c r="L109" s="193">
        <v>0.47747747747747749</v>
      </c>
      <c r="M109" s="194">
        <v>395</v>
      </c>
      <c r="N109" s="195">
        <v>0.24625935162094764</v>
      </c>
      <c r="O109" s="32"/>
      <c r="P109" s="192">
        <v>0</v>
      </c>
      <c r="Q109" s="134">
        <f t="shared" si="3"/>
        <v>0</v>
      </c>
      <c r="R109" s="192">
        <v>0</v>
      </c>
      <c r="S109" s="134">
        <f t="shared" si="4"/>
        <v>0</v>
      </c>
      <c r="T109" s="129">
        <f t="shared" si="1"/>
        <v>0</v>
      </c>
      <c r="U109" s="192">
        <v>0</v>
      </c>
      <c r="V109" s="134">
        <f t="shared" si="5"/>
        <v>0</v>
      </c>
      <c r="W109" s="192">
        <v>0</v>
      </c>
      <c r="X109" s="134">
        <f t="shared" si="6"/>
        <v>0</v>
      </c>
      <c r="Y109" s="130">
        <f t="shared" si="2"/>
        <v>0</v>
      </c>
      <c r="Z109" s="32"/>
      <c r="AA109" s="196">
        <v>-81</v>
      </c>
      <c r="AB109" s="197">
        <v>-45</v>
      </c>
      <c r="AC109" s="197">
        <v>-70</v>
      </c>
      <c r="AD109" s="197">
        <v>-85</v>
      </c>
      <c r="AE109" s="197">
        <v>-84</v>
      </c>
      <c r="AF109" s="163">
        <v>46</v>
      </c>
    </row>
    <row r="110" spans="2:32" hidden="1" x14ac:dyDescent="0.25">
      <c r="B110" s="13">
        <v>43932</v>
      </c>
      <c r="C110" s="184">
        <v>73091</v>
      </c>
      <c r="D110" s="30"/>
      <c r="E110" s="50">
        <v>64192</v>
      </c>
      <c r="F110" s="30"/>
      <c r="G110" s="190">
        <v>0</v>
      </c>
      <c r="H110" s="191">
        <v>22</v>
      </c>
      <c r="I110" s="192">
        <v>350</v>
      </c>
      <c r="J110" s="193">
        <v>0.38167938931297712</v>
      </c>
      <c r="K110" s="192">
        <v>31</v>
      </c>
      <c r="L110" s="193">
        <v>0.57407407407407407</v>
      </c>
      <c r="M110" s="194">
        <v>381</v>
      </c>
      <c r="N110" s="195">
        <v>0.39237899073120497</v>
      </c>
      <c r="O110" s="32"/>
      <c r="P110" s="199">
        <v>0</v>
      </c>
      <c r="Q110" s="139">
        <f t="shared" si="3"/>
        <v>0</v>
      </c>
      <c r="R110" s="199">
        <v>0</v>
      </c>
      <c r="S110" s="139">
        <f t="shared" si="4"/>
        <v>0</v>
      </c>
      <c r="T110" s="140">
        <f t="shared" si="1"/>
        <v>0</v>
      </c>
      <c r="U110" s="199">
        <v>0</v>
      </c>
      <c r="V110" s="139">
        <f t="shared" si="5"/>
        <v>0</v>
      </c>
      <c r="W110" s="199">
        <v>0</v>
      </c>
      <c r="X110" s="134">
        <f t="shared" si="6"/>
        <v>0</v>
      </c>
      <c r="Y110" s="141">
        <f t="shared" si="2"/>
        <v>0</v>
      </c>
      <c r="Z110" s="32"/>
      <c r="AA110" s="196">
        <v>-78</v>
      </c>
      <c r="AB110" s="197">
        <v>-40</v>
      </c>
      <c r="AC110" s="197">
        <v>-73</v>
      </c>
      <c r="AD110" s="197">
        <v>-77</v>
      </c>
      <c r="AE110" s="197">
        <v>-58</v>
      </c>
      <c r="AF110" s="163">
        <v>26</v>
      </c>
    </row>
    <row r="111" spans="2:32" hidden="1" x14ac:dyDescent="0.25">
      <c r="B111" s="13">
        <v>43933</v>
      </c>
      <c r="C111" s="184">
        <v>73223</v>
      </c>
      <c r="D111" s="30"/>
      <c r="E111" s="50">
        <v>65035</v>
      </c>
      <c r="F111" s="30"/>
      <c r="G111" s="190">
        <v>0</v>
      </c>
      <c r="H111" s="191">
        <v>21</v>
      </c>
      <c r="I111" s="192">
        <v>336</v>
      </c>
      <c r="J111" s="193">
        <v>0.37333333333333335</v>
      </c>
      <c r="K111" s="192">
        <v>16</v>
      </c>
      <c r="L111" s="193">
        <v>0.44444444444444442</v>
      </c>
      <c r="M111" s="194">
        <v>352</v>
      </c>
      <c r="N111" s="195">
        <v>0.37606837606837606</v>
      </c>
      <c r="O111" s="32"/>
      <c r="P111" s="199">
        <v>0</v>
      </c>
      <c r="Q111" s="139">
        <f t="shared" si="3"/>
        <v>0</v>
      </c>
      <c r="R111" s="199">
        <v>0</v>
      </c>
      <c r="S111" s="139">
        <f t="shared" si="4"/>
        <v>0</v>
      </c>
      <c r="T111" s="140">
        <f t="shared" si="1"/>
        <v>0</v>
      </c>
      <c r="U111" s="199">
        <v>0</v>
      </c>
      <c r="V111" s="139">
        <f t="shared" si="5"/>
        <v>0</v>
      </c>
      <c r="W111" s="199">
        <v>0</v>
      </c>
      <c r="X111" s="134">
        <f t="shared" si="6"/>
        <v>0</v>
      </c>
      <c r="Y111" s="141">
        <f t="shared" si="2"/>
        <v>0</v>
      </c>
      <c r="Z111" s="32"/>
      <c r="AA111" s="196">
        <v>-86</v>
      </c>
      <c r="AB111" s="197">
        <v>-83</v>
      </c>
      <c r="AC111" s="197">
        <v>-79</v>
      </c>
      <c r="AD111" s="197">
        <v>-81</v>
      </c>
      <c r="AE111" s="197">
        <v>-56</v>
      </c>
      <c r="AF111" s="163">
        <v>23</v>
      </c>
    </row>
    <row r="112" spans="2:32" hidden="1" x14ac:dyDescent="0.25">
      <c r="B112" s="13">
        <v>43934</v>
      </c>
      <c r="C112" s="184">
        <v>75193</v>
      </c>
      <c r="D112" s="30"/>
      <c r="E112" s="50">
        <v>65410</v>
      </c>
      <c r="F112" s="30"/>
      <c r="G112" s="190">
        <v>2</v>
      </c>
      <c r="H112" s="191">
        <v>17</v>
      </c>
      <c r="I112" s="192">
        <v>464</v>
      </c>
      <c r="J112" s="193">
        <v>0.31266846361185985</v>
      </c>
      <c r="K112" s="192">
        <v>69</v>
      </c>
      <c r="L112" s="193">
        <v>0.68316831683168322</v>
      </c>
      <c r="M112" s="194">
        <v>533</v>
      </c>
      <c r="N112" s="195">
        <v>0.33627760252365929</v>
      </c>
      <c r="O112" s="32"/>
      <c r="P112" s="192">
        <v>131</v>
      </c>
      <c r="Q112" s="134">
        <f t="shared" si="3"/>
        <v>0.66348645465253231</v>
      </c>
      <c r="R112" s="192">
        <v>38</v>
      </c>
      <c r="S112" s="134">
        <f t="shared" si="4"/>
        <v>0.61917392951875705</v>
      </c>
      <c r="T112" s="129">
        <f t="shared" si="1"/>
        <v>169</v>
      </c>
      <c r="U112" s="192">
        <v>0</v>
      </c>
      <c r="V112" s="134">
        <f t="shared" si="5"/>
        <v>0</v>
      </c>
      <c r="W112" s="192">
        <v>3</v>
      </c>
      <c r="X112" s="134">
        <f t="shared" si="6"/>
        <v>0.57333333333333325</v>
      </c>
      <c r="Y112" s="130">
        <f t="shared" si="2"/>
        <v>3</v>
      </c>
      <c r="Z112" s="32"/>
      <c r="AA112" s="196">
        <v>-75</v>
      </c>
      <c r="AB112" s="197">
        <v>-44</v>
      </c>
      <c r="AC112" s="197">
        <v>-67</v>
      </c>
      <c r="AD112" s="197">
        <v>-80</v>
      </c>
      <c r="AE112" s="197">
        <v>-72</v>
      </c>
      <c r="AF112" s="163">
        <v>37</v>
      </c>
    </row>
    <row r="113" spans="2:32" hidden="1" x14ac:dyDescent="0.25">
      <c r="B113" s="13">
        <v>43935</v>
      </c>
      <c r="C113" s="184">
        <v>78130</v>
      </c>
      <c r="D113" s="30"/>
      <c r="E113" s="50">
        <v>69114</v>
      </c>
      <c r="F113" s="30"/>
      <c r="G113" s="190">
        <v>10</v>
      </c>
      <c r="H113" s="191">
        <v>28</v>
      </c>
      <c r="I113" s="192">
        <v>1020</v>
      </c>
      <c r="J113" s="193">
        <v>0.68502350570852921</v>
      </c>
      <c r="K113" s="192">
        <v>100</v>
      </c>
      <c r="L113" s="193">
        <v>0.90909090909090906</v>
      </c>
      <c r="M113" s="194">
        <v>1120</v>
      </c>
      <c r="N113" s="195">
        <v>0.70043777360850534</v>
      </c>
      <c r="O113" s="32"/>
      <c r="P113" s="192">
        <v>106</v>
      </c>
      <c r="Q113" s="134">
        <f t="shared" si="3"/>
        <v>0.53686690223792699</v>
      </c>
      <c r="R113" s="192">
        <v>26</v>
      </c>
      <c r="S113" s="134">
        <f t="shared" si="4"/>
        <v>0.42364532019704432</v>
      </c>
      <c r="T113" s="129">
        <f t="shared" si="1"/>
        <v>132</v>
      </c>
      <c r="U113" s="192">
        <v>0</v>
      </c>
      <c r="V113" s="134">
        <f t="shared" si="5"/>
        <v>0</v>
      </c>
      <c r="W113" s="192">
        <v>2</v>
      </c>
      <c r="X113" s="134">
        <f t="shared" si="6"/>
        <v>0.38222222222222219</v>
      </c>
      <c r="Y113" s="130">
        <f t="shared" si="2"/>
        <v>2</v>
      </c>
      <c r="Z113" s="32"/>
      <c r="AA113" s="196">
        <v>-68</v>
      </c>
      <c r="AB113" s="197">
        <v>-33</v>
      </c>
      <c r="AC113" s="197">
        <v>-61</v>
      </c>
      <c r="AD113" s="197">
        <v>-73</v>
      </c>
      <c r="AE113" s="197">
        <v>-62</v>
      </c>
      <c r="AF113" s="163">
        <v>31</v>
      </c>
    </row>
    <row r="114" spans="2:32" hidden="1" x14ac:dyDescent="0.25">
      <c r="B114" s="13">
        <v>43936</v>
      </c>
      <c r="C114" s="184">
        <v>80741</v>
      </c>
      <c r="D114" s="30"/>
      <c r="E114" s="50">
        <v>74055</v>
      </c>
      <c r="F114" s="30"/>
      <c r="G114" s="190">
        <v>14</v>
      </c>
      <c r="H114" s="191">
        <v>18</v>
      </c>
      <c r="I114" s="192">
        <v>1019</v>
      </c>
      <c r="J114" s="193">
        <v>0.68389261744966445</v>
      </c>
      <c r="K114" s="192">
        <v>97</v>
      </c>
      <c r="L114" s="193">
        <v>0.81512605042016806</v>
      </c>
      <c r="M114" s="194">
        <v>1116</v>
      </c>
      <c r="N114" s="195">
        <v>0.69359850839030457</v>
      </c>
      <c r="O114" s="32"/>
      <c r="P114" s="192">
        <v>123</v>
      </c>
      <c r="Q114" s="134">
        <f t="shared" si="3"/>
        <v>0.62296819787985858</v>
      </c>
      <c r="R114" s="192">
        <v>36</v>
      </c>
      <c r="S114" s="134">
        <f t="shared" si="4"/>
        <v>0.58658582796513825</v>
      </c>
      <c r="T114" s="129">
        <f t="shared" si="1"/>
        <v>159</v>
      </c>
      <c r="U114" s="192">
        <v>0</v>
      </c>
      <c r="V114" s="134">
        <f t="shared" si="5"/>
        <v>0</v>
      </c>
      <c r="W114" s="192">
        <v>6</v>
      </c>
      <c r="X114" s="134">
        <f t="shared" si="6"/>
        <v>1.1466666666666665</v>
      </c>
      <c r="Y114" s="130">
        <f t="shared" si="2"/>
        <v>6</v>
      </c>
      <c r="Z114" s="32"/>
      <c r="AA114" s="196">
        <v>-69</v>
      </c>
      <c r="AB114" s="197">
        <v>-35</v>
      </c>
      <c r="AC114" s="197">
        <v>-62</v>
      </c>
      <c r="AD114" s="197">
        <v>-73</v>
      </c>
      <c r="AE114" s="197">
        <v>-63</v>
      </c>
      <c r="AF114" s="163">
        <v>32</v>
      </c>
    </row>
    <row r="115" spans="2:32" hidden="1" x14ac:dyDescent="0.25">
      <c r="B115" s="13">
        <v>43937</v>
      </c>
      <c r="C115" s="184">
        <v>83394</v>
      </c>
      <c r="D115" s="30"/>
      <c r="E115" s="50">
        <v>79131</v>
      </c>
      <c r="F115" s="30"/>
      <c r="G115" s="190">
        <v>7</v>
      </c>
      <c r="H115" s="191">
        <v>24</v>
      </c>
      <c r="I115" s="192">
        <v>1019</v>
      </c>
      <c r="J115" s="193">
        <v>0.68435191403626594</v>
      </c>
      <c r="K115" s="192">
        <v>89</v>
      </c>
      <c r="L115" s="193">
        <v>0.85576923076923073</v>
      </c>
      <c r="M115" s="194">
        <v>1108</v>
      </c>
      <c r="N115" s="195">
        <v>0.69554300062774643</v>
      </c>
      <c r="O115" s="32"/>
      <c r="P115" s="192">
        <v>130</v>
      </c>
      <c r="Q115" s="134">
        <f t="shared" si="3"/>
        <v>0.65842167255594808</v>
      </c>
      <c r="R115" s="192">
        <v>31</v>
      </c>
      <c r="S115" s="134">
        <f t="shared" si="4"/>
        <v>0.50511557408109131</v>
      </c>
      <c r="T115" s="129">
        <f t="shared" si="1"/>
        <v>161</v>
      </c>
      <c r="U115" s="192">
        <v>0</v>
      </c>
      <c r="V115" s="134">
        <f t="shared" si="5"/>
        <v>0</v>
      </c>
      <c r="W115" s="192">
        <v>3</v>
      </c>
      <c r="X115" s="134">
        <f t="shared" si="6"/>
        <v>0.57333333333333325</v>
      </c>
      <c r="Y115" s="130">
        <f t="shared" si="2"/>
        <v>3</v>
      </c>
      <c r="Z115" s="32"/>
      <c r="AA115" s="196">
        <v>-69</v>
      </c>
      <c r="AB115" s="197">
        <v>-34</v>
      </c>
      <c r="AC115" s="197">
        <v>-64</v>
      </c>
      <c r="AD115" s="197">
        <v>-75</v>
      </c>
      <c r="AE115" s="197">
        <v>-63</v>
      </c>
      <c r="AF115" s="163">
        <v>33</v>
      </c>
    </row>
    <row r="116" spans="2:32" hidden="1" x14ac:dyDescent="0.25">
      <c r="B116" s="13">
        <v>43938</v>
      </c>
      <c r="C116" s="184">
        <v>85768</v>
      </c>
      <c r="D116" s="30"/>
      <c r="E116" s="50">
        <v>82230</v>
      </c>
      <c r="F116" s="30"/>
      <c r="G116" s="190">
        <v>9</v>
      </c>
      <c r="H116" s="191">
        <v>18</v>
      </c>
      <c r="I116" s="192">
        <v>1020</v>
      </c>
      <c r="J116" s="193">
        <v>0.68318821165438715</v>
      </c>
      <c r="K116" s="192">
        <v>85</v>
      </c>
      <c r="L116" s="193">
        <v>0.76576576576576572</v>
      </c>
      <c r="M116" s="194">
        <v>1105</v>
      </c>
      <c r="N116" s="195">
        <v>0.68890274314214461</v>
      </c>
      <c r="O116" s="32"/>
      <c r="P116" s="192">
        <v>84</v>
      </c>
      <c r="Q116" s="134">
        <f t="shared" si="3"/>
        <v>0.4254416961130742</v>
      </c>
      <c r="R116" s="192">
        <v>28</v>
      </c>
      <c r="S116" s="134">
        <f t="shared" si="4"/>
        <v>0.45623342175066312</v>
      </c>
      <c r="T116" s="129">
        <f t="shared" si="1"/>
        <v>112</v>
      </c>
      <c r="U116" s="192">
        <v>1</v>
      </c>
      <c r="V116" s="134">
        <f t="shared" si="5"/>
        <v>1.5357142857142856</v>
      </c>
      <c r="W116" s="192">
        <v>3</v>
      </c>
      <c r="X116" s="134">
        <f t="shared" si="6"/>
        <v>0.57333333333333325</v>
      </c>
      <c r="Y116" s="130">
        <f t="shared" si="2"/>
        <v>4</v>
      </c>
      <c r="Z116" s="32"/>
      <c r="AA116" s="196">
        <v>-69</v>
      </c>
      <c r="AB116" s="197">
        <v>-30</v>
      </c>
      <c r="AC116" s="197">
        <v>-58</v>
      </c>
      <c r="AD116" s="197">
        <v>-73</v>
      </c>
      <c r="AE116" s="197">
        <v>-62</v>
      </c>
      <c r="AF116" s="163">
        <v>35</v>
      </c>
    </row>
    <row r="117" spans="2:32" hidden="1" x14ac:dyDescent="0.25">
      <c r="B117" s="13">
        <v>43939</v>
      </c>
      <c r="C117" s="184">
        <v>86117</v>
      </c>
      <c r="D117" s="30"/>
      <c r="E117" s="50">
        <v>84836</v>
      </c>
      <c r="F117" s="30"/>
      <c r="G117" s="190">
        <v>10</v>
      </c>
      <c r="H117" s="191">
        <v>24</v>
      </c>
      <c r="I117" s="192">
        <v>646</v>
      </c>
      <c r="J117" s="193">
        <v>0.70447110141766633</v>
      </c>
      <c r="K117" s="192">
        <v>38</v>
      </c>
      <c r="L117" s="193">
        <v>0.70370370370370372</v>
      </c>
      <c r="M117" s="194">
        <v>684</v>
      </c>
      <c r="N117" s="195">
        <v>0.70442842430484032</v>
      </c>
      <c r="O117" s="32"/>
      <c r="P117" s="199">
        <v>0</v>
      </c>
      <c r="Q117" s="139">
        <f t="shared" si="3"/>
        <v>0</v>
      </c>
      <c r="R117" s="199">
        <v>0</v>
      </c>
      <c r="S117" s="139">
        <f t="shared" si="4"/>
        <v>0</v>
      </c>
      <c r="T117" s="140">
        <f t="shared" si="1"/>
        <v>0</v>
      </c>
      <c r="U117" s="199">
        <v>0</v>
      </c>
      <c r="V117" s="139">
        <f t="shared" si="5"/>
        <v>0</v>
      </c>
      <c r="W117" s="199">
        <v>0</v>
      </c>
      <c r="X117" s="134">
        <f t="shared" si="6"/>
        <v>0</v>
      </c>
      <c r="Y117" s="141">
        <f t="shared" si="2"/>
        <v>0</v>
      </c>
      <c r="Z117" s="32"/>
      <c r="AA117" s="196">
        <v>-72</v>
      </c>
      <c r="AB117" s="197">
        <v>-40</v>
      </c>
      <c r="AC117" s="197">
        <v>-63</v>
      </c>
      <c r="AD117" s="197">
        <v>-70</v>
      </c>
      <c r="AE117" s="197">
        <v>-49</v>
      </c>
      <c r="AF117" s="163">
        <v>22</v>
      </c>
    </row>
    <row r="118" spans="2:32" hidden="1" x14ac:dyDescent="0.25">
      <c r="B118" s="13">
        <v>43940</v>
      </c>
      <c r="C118" s="184">
        <v>86308</v>
      </c>
      <c r="D118" s="30"/>
      <c r="E118" s="50">
        <v>85279</v>
      </c>
      <c r="F118" s="30"/>
      <c r="G118" s="190">
        <v>8</v>
      </c>
      <c r="H118" s="191">
        <v>18</v>
      </c>
      <c r="I118" s="192">
        <v>629</v>
      </c>
      <c r="J118" s="193">
        <v>0.69888888888888889</v>
      </c>
      <c r="K118" s="192">
        <v>29</v>
      </c>
      <c r="L118" s="193">
        <v>0.80555555555555558</v>
      </c>
      <c r="M118" s="194">
        <v>658</v>
      </c>
      <c r="N118" s="195">
        <v>0.70299145299145294</v>
      </c>
      <c r="O118" s="32"/>
      <c r="P118" s="199">
        <v>0</v>
      </c>
      <c r="Q118" s="139">
        <f t="shared" si="3"/>
        <v>0</v>
      </c>
      <c r="R118" s="199">
        <v>0</v>
      </c>
      <c r="S118" s="139">
        <f t="shared" si="4"/>
        <v>0</v>
      </c>
      <c r="T118" s="140">
        <f t="shared" si="1"/>
        <v>0</v>
      </c>
      <c r="U118" s="199">
        <v>0</v>
      </c>
      <c r="V118" s="139">
        <f t="shared" si="5"/>
        <v>0</v>
      </c>
      <c r="W118" s="199">
        <v>0</v>
      </c>
      <c r="X118" s="134">
        <f t="shared" si="6"/>
        <v>0</v>
      </c>
      <c r="Y118" s="141">
        <f t="shared" si="2"/>
        <v>0</v>
      </c>
      <c r="Z118" s="32"/>
      <c r="AA118" s="196">
        <v>-78</v>
      </c>
      <c r="AB118" s="197">
        <v>-53</v>
      </c>
      <c r="AC118" s="197">
        <v>-70</v>
      </c>
      <c r="AD118" s="197">
        <v>-75</v>
      </c>
      <c r="AE118" s="197">
        <v>-47</v>
      </c>
      <c r="AF118" s="163">
        <v>20</v>
      </c>
    </row>
    <row r="119" spans="2:32" hidden="1" x14ac:dyDescent="0.25">
      <c r="B119" s="13">
        <v>43941</v>
      </c>
      <c r="C119" s="184">
        <v>88955</v>
      </c>
      <c r="D119" s="30"/>
      <c r="E119" s="50">
        <v>85591</v>
      </c>
      <c r="F119" s="30"/>
      <c r="G119" s="190">
        <v>10</v>
      </c>
      <c r="H119" s="191">
        <v>27</v>
      </c>
      <c r="I119" s="192">
        <v>1028</v>
      </c>
      <c r="J119" s="193">
        <v>0.69272237196765496</v>
      </c>
      <c r="K119" s="192">
        <v>82</v>
      </c>
      <c r="L119" s="193">
        <v>0.81188118811881194</v>
      </c>
      <c r="M119" s="194">
        <v>1110</v>
      </c>
      <c r="N119" s="195">
        <v>0.70031545741324919</v>
      </c>
      <c r="O119" s="32"/>
      <c r="P119" s="192">
        <v>107</v>
      </c>
      <c r="Q119" s="134">
        <f t="shared" si="3"/>
        <v>0.54193168433451111</v>
      </c>
      <c r="R119" s="192">
        <v>34</v>
      </c>
      <c r="S119" s="134">
        <f t="shared" si="4"/>
        <v>0.55399772641151956</v>
      </c>
      <c r="T119" s="129">
        <f t="shared" si="1"/>
        <v>141</v>
      </c>
      <c r="U119" s="192">
        <v>0</v>
      </c>
      <c r="V119" s="134">
        <f t="shared" si="5"/>
        <v>0</v>
      </c>
      <c r="W119" s="192">
        <v>2</v>
      </c>
      <c r="X119" s="134">
        <f t="shared" si="6"/>
        <v>0.38222222222222219</v>
      </c>
      <c r="Y119" s="130">
        <f t="shared" si="2"/>
        <v>2</v>
      </c>
      <c r="Z119" s="32"/>
      <c r="AA119" s="196">
        <v>-69</v>
      </c>
      <c r="AB119" s="197">
        <v>-44</v>
      </c>
      <c r="AC119" s="197">
        <v>-66</v>
      </c>
      <c r="AD119" s="197">
        <v>-77</v>
      </c>
      <c r="AE119" s="197">
        <v>-60</v>
      </c>
      <c r="AF119" s="163">
        <v>32</v>
      </c>
    </row>
    <row r="120" spans="2:32" hidden="1" x14ac:dyDescent="0.25">
      <c r="B120" s="13">
        <v>43942</v>
      </c>
      <c r="C120" s="184">
        <v>91049</v>
      </c>
      <c r="D120" s="30"/>
      <c r="E120" s="50">
        <v>87778</v>
      </c>
      <c r="F120" s="30"/>
      <c r="G120" s="190">
        <v>12</v>
      </c>
      <c r="H120" s="191">
        <v>18</v>
      </c>
      <c r="I120" s="192">
        <v>1030</v>
      </c>
      <c r="J120" s="193">
        <v>0.69173942243116182</v>
      </c>
      <c r="K120" s="192">
        <v>112</v>
      </c>
      <c r="L120" s="193">
        <v>1.0181818181818181</v>
      </c>
      <c r="M120" s="194">
        <v>1142</v>
      </c>
      <c r="N120" s="195">
        <v>0.71419637273295811</v>
      </c>
      <c r="O120" s="32"/>
      <c r="P120" s="192">
        <v>116</v>
      </c>
      <c r="Q120" s="134">
        <f t="shared" si="3"/>
        <v>0.58751472320376907</v>
      </c>
      <c r="R120" s="192">
        <v>38</v>
      </c>
      <c r="S120" s="134">
        <f t="shared" si="4"/>
        <v>0.61917392951875705</v>
      </c>
      <c r="T120" s="129">
        <f t="shared" si="1"/>
        <v>154</v>
      </c>
      <c r="U120" s="192">
        <v>0</v>
      </c>
      <c r="V120" s="134">
        <f t="shared" si="5"/>
        <v>0</v>
      </c>
      <c r="W120" s="192">
        <v>4</v>
      </c>
      <c r="X120" s="134">
        <f t="shared" si="6"/>
        <v>0.76444444444444437</v>
      </c>
      <c r="Y120" s="130">
        <f t="shared" si="2"/>
        <v>4</v>
      </c>
      <c r="Z120" s="32"/>
      <c r="AA120" s="196">
        <v>-66</v>
      </c>
      <c r="AB120" s="197">
        <v>-36</v>
      </c>
      <c r="AC120" s="197">
        <v>-58</v>
      </c>
      <c r="AD120" s="197">
        <v>-74</v>
      </c>
      <c r="AE120" s="197">
        <v>-60</v>
      </c>
      <c r="AF120" s="163">
        <v>31</v>
      </c>
    </row>
    <row r="121" spans="2:32" hidden="1" x14ac:dyDescent="0.25">
      <c r="B121" s="13">
        <v>43943</v>
      </c>
      <c r="C121" s="184">
        <v>93005</v>
      </c>
      <c r="D121" s="30"/>
      <c r="E121" s="50">
        <v>90013</v>
      </c>
      <c r="F121" s="30"/>
      <c r="G121" s="190">
        <v>11</v>
      </c>
      <c r="H121" s="191">
        <v>20</v>
      </c>
      <c r="I121" s="192">
        <v>1031</v>
      </c>
      <c r="J121" s="193">
        <v>0.6919463087248322</v>
      </c>
      <c r="K121" s="192">
        <v>104</v>
      </c>
      <c r="L121" s="193">
        <v>0.87394957983193278</v>
      </c>
      <c r="M121" s="194">
        <v>1135</v>
      </c>
      <c r="N121" s="195">
        <v>0.70540708514605344</v>
      </c>
      <c r="O121" s="32"/>
      <c r="P121" s="192">
        <v>141</v>
      </c>
      <c r="Q121" s="134">
        <f t="shared" si="3"/>
        <v>0.7141342756183745</v>
      </c>
      <c r="R121" s="192">
        <v>45</v>
      </c>
      <c r="S121" s="134">
        <f t="shared" si="4"/>
        <v>0.7332322849564229</v>
      </c>
      <c r="T121" s="129">
        <f t="shared" si="1"/>
        <v>186</v>
      </c>
      <c r="U121" s="192">
        <v>0</v>
      </c>
      <c r="V121" s="134">
        <f t="shared" si="5"/>
        <v>0</v>
      </c>
      <c r="W121" s="192">
        <v>2</v>
      </c>
      <c r="X121" s="134">
        <f t="shared" si="6"/>
        <v>0.38222222222222219</v>
      </c>
      <c r="Y121" s="130">
        <f t="shared" si="2"/>
        <v>2</v>
      </c>
      <c r="Z121" s="32"/>
      <c r="AA121" s="196">
        <v>-67</v>
      </c>
      <c r="AB121" s="197">
        <v>-38</v>
      </c>
      <c r="AC121" s="197">
        <v>-52</v>
      </c>
      <c r="AD121" s="197">
        <v>-73</v>
      </c>
      <c r="AE121" s="197">
        <v>-60</v>
      </c>
      <c r="AF121" s="163">
        <v>30</v>
      </c>
    </row>
    <row r="122" spans="2:32" hidden="1" x14ac:dyDescent="0.25">
      <c r="B122" s="13">
        <v>43944</v>
      </c>
      <c r="C122" s="184">
        <v>94659</v>
      </c>
      <c r="D122" s="30"/>
      <c r="E122" s="50">
        <v>91597</v>
      </c>
      <c r="F122" s="30"/>
      <c r="G122" s="190">
        <v>10</v>
      </c>
      <c r="H122" s="191">
        <v>28</v>
      </c>
      <c r="I122" s="192">
        <v>1022</v>
      </c>
      <c r="J122" s="193">
        <v>0.68636668905305576</v>
      </c>
      <c r="K122" s="192">
        <v>85</v>
      </c>
      <c r="L122" s="193">
        <v>0.81730769230769229</v>
      </c>
      <c r="M122" s="194">
        <v>1107</v>
      </c>
      <c r="N122" s="195">
        <v>0.69491525423728817</v>
      </c>
      <c r="O122" s="32"/>
      <c r="P122" s="192">
        <v>147</v>
      </c>
      <c r="Q122" s="134">
        <f t="shared" si="3"/>
        <v>0.74452296819787978</v>
      </c>
      <c r="R122" s="192">
        <v>40</v>
      </c>
      <c r="S122" s="134">
        <f t="shared" si="4"/>
        <v>0.65176203107237585</v>
      </c>
      <c r="T122" s="129">
        <f t="shared" si="1"/>
        <v>187</v>
      </c>
      <c r="U122" s="192">
        <v>1</v>
      </c>
      <c r="V122" s="134">
        <f t="shared" si="5"/>
        <v>1.5357142857142856</v>
      </c>
      <c r="W122" s="192">
        <v>7</v>
      </c>
      <c r="X122" s="134">
        <f t="shared" si="6"/>
        <v>1.3377777777777777</v>
      </c>
      <c r="Y122" s="130">
        <f t="shared" si="2"/>
        <v>8</v>
      </c>
      <c r="Z122" s="32"/>
      <c r="AA122" s="196">
        <v>-65</v>
      </c>
      <c r="AB122" s="197">
        <v>-36</v>
      </c>
      <c r="AC122" s="197">
        <v>-47</v>
      </c>
      <c r="AD122" s="197">
        <v>-73</v>
      </c>
      <c r="AE122" s="197">
        <v>-60</v>
      </c>
      <c r="AF122" s="163">
        <v>30</v>
      </c>
    </row>
    <row r="123" spans="2:32" hidden="1" x14ac:dyDescent="0.25">
      <c r="B123" s="13">
        <v>43945</v>
      </c>
      <c r="C123" s="184">
        <v>96061</v>
      </c>
      <c r="D123" s="30"/>
      <c r="E123" s="50">
        <v>93309</v>
      </c>
      <c r="F123" s="30"/>
      <c r="G123" s="190">
        <v>8</v>
      </c>
      <c r="H123" s="191">
        <v>23</v>
      </c>
      <c r="I123" s="192">
        <v>1030</v>
      </c>
      <c r="J123" s="193">
        <v>0.68988613529805765</v>
      </c>
      <c r="K123" s="192">
        <v>87</v>
      </c>
      <c r="L123" s="193">
        <v>0.78378378378378377</v>
      </c>
      <c r="M123" s="194">
        <v>1117</v>
      </c>
      <c r="N123" s="195">
        <v>0.69638403990024933</v>
      </c>
      <c r="O123" s="32"/>
      <c r="P123" s="192">
        <v>145</v>
      </c>
      <c r="Q123" s="134">
        <f t="shared" si="3"/>
        <v>0.73439340400471143</v>
      </c>
      <c r="R123" s="192">
        <v>18</v>
      </c>
      <c r="S123" s="134">
        <f t="shared" si="4"/>
        <v>0.29329291398256913</v>
      </c>
      <c r="T123" s="129">
        <f t="shared" si="1"/>
        <v>163</v>
      </c>
      <c r="U123" s="192">
        <v>6</v>
      </c>
      <c r="V123" s="134">
        <f t="shared" si="5"/>
        <v>9.2142857142857135</v>
      </c>
      <c r="W123" s="192">
        <v>3</v>
      </c>
      <c r="X123" s="134">
        <f t="shared" si="6"/>
        <v>0.57333333333333325</v>
      </c>
      <c r="Y123" s="130">
        <f t="shared" si="2"/>
        <v>9</v>
      </c>
      <c r="Z123" s="32"/>
      <c r="AA123" s="196">
        <v>-68</v>
      </c>
      <c r="AB123" s="197">
        <v>-33</v>
      </c>
      <c r="AC123" s="197">
        <v>-54</v>
      </c>
      <c r="AD123" s="197">
        <v>-73</v>
      </c>
      <c r="AE123" s="197">
        <v>-59</v>
      </c>
      <c r="AF123" s="163">
        <v>33</v>
      </c>
    </row>
    <row r="124" spans="2:32" hidden="1" x14ac:dyDescent="0.25">
      <c r="B124" s="13">
        <v>43946</v>
      </c>
      <c r="C124" s="184">
        <v>96315</v>
      </c>
      <c r="D124" s="30"/>
      <c r="E124" s="50">
        <v>94752</v>
      </c>
      <c r="F124" s="30"/>
      <c r="G124" s="190">
        <v>10</v>
      </c>
      <c r="H124" s="191">
        <v>18</v>
      </c>
      <c r="I124" s="192">
        <v>640</v>
      </c>
      <c r="J124" s="193">
        <v>0.69792802617230099</v>
      </c>
      <c r="K124" s="192">
        <v>41</v>
      </c>
      <c r="L124" s="193">
        <v>0.7592592592592593</v>
      </c>
      <c r="M124" s="194">
        <v>681</v>
      </c>
      <c r="N124" s="195">
        <v>0.7013388259526262</v>
      </c>
      <c r="O124" s="32"/>
      <c r="P124" s="199">
        <v>0</v>
      </c>
      <c r="Q124" s="139">
        <f t="shared" si="3"/>
        <v>0</v>
      </c>
      <c r="R124" s="199">
        <v>0</v>
      </c>
      <c r="S124" s="139">
        <f t="shared" si="4"/>
        <v>0</v>
      </c>
      <c r="T124" s="140">
        <f t="shared" si="1"/>
        <v>0</v>
      </c>
      <c r="U124" s="199">
        <v>0</v>
      </c>
      <c r="V124" s="139">
        <f t="shared" si="5"/>
        <v>0</v>
      </c>
      <c r="W124" s="199">
        <v>0</v>
      </c>
      <c r="X124" s="134">
        <f t="shared" si="6"/>
        <v>0</v>
      </c>
      <c r="Y124" s="141">
        <f t="shared" si="2"/>
        <v>0</v>
      </c>
      <c r="Z124" s="32"/>
      <c r="AA124" s="196">
        <v>-73</v>
      </c>
      <c r="AB124" s="197">
        <v>-41</v>
      </c>
      <c r="AC124" s="197">
        <v>-64</v>
      </c>
      <c r="AD124" s="197">
        <v>-71</v>
      </c>
      <c r="AE124" s="197">
        <v>-51</v>
      </c>
      <c r="AF124" s="163">
        <v>23</v>
      </c>
    </row>
    <row r="125" spans="2:32" hidden="1" x14ac:dyDescent="0.25">
      <c r="B125" s="13">
        <v>43947</v>
      </c>
      <c r="C125" s="184">
        <v>96475</v>
      </c>
      <c r="D125" s="30"/>
      <c r="E125" s="50">
        <v>94915</v>
      </c>
      <c r="F125" s="30"/>
      <c r="G125" s="190">
        <v>10</v>
      </c>
      <c r="H125" s="191">
        <v>28</v>
      </c>
      <c r="I125" s="192">
        <v>629</v>
      </c>
      <c r="J125" s="193">
        <v>0.69888888888888889</v>
      </c>
      <c r="K125" s="192">
        <v>25</v>
      </c>
      <c r="L125" s="193">
        <v>0.69444444444444442</v>
      </c>
      <c r="M125" s="194">
        <v>654</v>
      </c>
      <c r="N125" s="195">
        <v>0.69871794871794868</v>
      </c>
      <c r="O125" s="32"/>
      <c r="P125" s="199">
        <v>0</v>
      </c>
      <c r="Q125" s="139">
        <f t="shared" si="3"/>
        <v>0</v>
      </c>
      <c r="R125" s="199">
        <v>0</v>
      </c>
      <c r="S125" s="139">
        <f t="shared" si="4"/>
        <v>0</v>
      </c>
      <c r="T125" s="140">
        <f t="shared" si="1"/>
        <v>0</v>
      </c>
      <c r="U125" s="199">
        <v>0</v>
      </c>
      <c r="V125" s="139">
        <f t="shared" si="5"/>
        <v>0</v>
      </c>
      <c r="W125" s="199">
        <v>0</v>
      </c>
      <c r="X125" s="134">
        <f t="shared" si="6"/>
        <v>0</v>
      </c>
      <c r="Y125" s="141">
        <f t="shared" si="2"/>
        <v>0</v>
      </c>
      <c r="Z125" s="32"/>
      <c r="AA125" s="196">
        <v>-77</v>
      </c>
      <c r="AB125" s="197">
        <v>-50</v>
      </c>
      <c r="AC125" s="197">
        <v>-69</v>
      </c>
      <c r="AD125" s="197">
        <v>-74</v>
      </c>
      <c r="AE125" s="197">
        <v>-45</v>
      </c>
      <c r="AF125" s="163">
        <v>19</v>
      </c>
    </row>
    <row r="126" spans="2:32" hidden="1" x14ac:dyDescent="0.25">
      <c r="B126" s="13">
        <v>43948</v>
      </c>
      <c r="C126" s="184">
        <v>98467</v>
      </c>
      <c r="D126" s="30"/>
      <c r="E126" s="50">
        <v>95058</v>
      </c>
      <c r="F126" s="30"/>
      <c r="G126" s="190">
        <v>8</v>
      </c>
      <c r="H126" s="191">
        <v>25</v>
      </c>
      <c r="I126" s="192">
        <v>1028</v>
      </c>
      <c r="J126" s="193">
        <v>0.69272237196765496</v>
      </c>
      <c r="K126" s="192">
        <v>84</v>
      </c>
      <c r="L126" s="193">
        <v>0.83168316831683164</v>
      </c>
      <c r="M126" s="194">
        <v>1112</v>
      </c>
      <c r="N126" s="195"/>
      <c r="O126" s="32"/>
      <c r="P126" s="192">
        <v>163</v>
      </c>
      <c r="Q126" s="134">
        <f t="shared" si="3"/>
        <v>0.82555948174322724</v>
      </c>
      <c r="R126" s="192">
        <v>93</v>
      </c>
      <c r="S126" s="134">
        <f t="shared" si="4"/>
        <v>1.5153467222432739</v>
      </c>
      <c r="T126" s="129">
        <f t="shared" si="1"/>
        <v>256</v>
      </c>
      <c r="U126" s="192">
        <v>0</v>
      </c>
      <c r="V126" s="134">
        <f t="shared" si="5"/>
        <v>0</v>
      </c>
      <c r="W126" s="192">
        <v>10</v>
      </c>
      <c r="X126" s="134">
        <f t="shared" si="6"/>
        <v>1.911111111111111</v>
      </c>
      <c r="Y126" s="130">
        <f t="shared" si="2"/>
        <v>10</v>
      </c>
      <c r="Z126" s="32"/>
      <c r="AA126" s="196">
        <v>-65</v>
      </c>
      <c r="AB126" s="197">
        <v>-37</v>
      </c>
      <c r="AC126" s="197">
        <v>-52</v>
      </c>
      <c r="AD126" s="197">
        <v>-73</v>
      </c>
      <c r="AE126" s="197">
        <v>-58</v>
      </c>
      <c r="AF126" s="163">
        <v>30</v>
      </c>
    </row>
    <row r="127" spans="2:32" hidden="1" x14ac:dyDescent="0.25">
      <c r="B127" s="13">
        <v>43949</v>
      </c>
      <c r="C127" s="184">
        <v>99865</v>
      </c>
      <c r="D127" s="30"/>
      <c r="E127" s="50">
        <v>96389</v>
      </c>
      <c r="F127" s="30"/>
      <c r="G127" s="190">
        <v>11</v>
      </c>
      <c r="H127" s="191">
        <v>29</v>
      </c>
      <c r="I127" s="192">
        <v>1030</v>
      </c>
      <c r="J127" s="193">
        <v>0.69173942243116182</v>
      </c>
      <c r="K127" s="192">
        <v>97</v>
      </c>
      <c r="L127" s="193">
        <v>0.88181818181818183</v>
      </c>
      <c r="M127" s="194">
        <v>1127</v>
      </c>
      <c r="N127" s="200"/>
      <c r="O127" s="200"/>
      <c r="P127" s="192">
        <v>244</v>
      </c>
      <c r="Q127" s="134">
        <f t="shared" ref="Q127:Q128" si="7">P127/$P$68</f>
        <v>1.2358068315665487</v>
      </c>
      <c r="R127" s="192" t="s">
        <v>297</v>
      </c>
      <c r="S127" s="134">
        <f t="shared" ref="S127:S128" si="8">R127/$R$68</f>
        <v>3.0306934444865479</v>
      </c>
      <c r="T127" s="129">
        <f t="shared" ref="T127:T128" si="9">P127+R127</f>
        <v>430</v>
      </c>
      <c r="U127" s="192" t="s">
        <v>298</v>
      </c>
      <c r="V127" s="134">
        <f t="shared" ref="V127:V128" si="10">U127/$U$68</f>
        <v>0</v>
      </c>
      <c r="W127" s="192">
        <v>3</v>
      </c>
      <c r="X127" s="134">
        <f t="shared" ref="X127:X128" si="11">W127/$W$68</f>
        <v>0.57333333333333325</v>
      </c>
      <c r="Y127" s="130">
        <f t="shared" ref="Y127:Y128" si="12">U127+W127</f>
        <v>3</v>
      </c>
      <c r="Z127" s="200"/>
      <c r="AA127" s="196">
        <v>-63</v>
      </c>
      <c r="AB127" s="197">
        <v>-31</v>
      </c>
      <c r="AC127" s="197">
        <v>-50</v>
      </c>
      <c r="AD127" s="197">
        <v>-71</v>
      </c>
      <c r="AE127" s="197">
        <v>-58</v>
      </c>
      <c r="AF127" s="163">
        <v>27</v>
      </c>
    </row>
    <row r="128" spans="2:32" hidden="1" x14ac:dyDescent="0.25">
      <c r="B128" s="13">
        <v>43950</v>
      </c>
      <c r="C128" s="184">
        <v>101218</v>
      </c>
      <c r="D128" s="30"/>
      <c r="E128" s="50">
        <v>96389</v>
      </c>
      <c r="F128" s="30"/>
      <c r="G128" s="190">
        <v>9</v>
      </c>
      <c r="H128" s="191">
        <v>26</v>
      </c>
      <c r="I128" s="192">
        <v>1030</v>
      </c>
      <c r="J128" s="193">
        <v>0.6912751677852349</v>
      </c>
      <c r="K128" s="192">
        <v>106</v>
      </c>
      <c r="L128" s="193">
        <v>0.89075630252100846</v>
      </c>
      <c r="M128" s="194">
        <v>1136</v>
      </c>
      <c r="N128" s="200"/>
      <c r="O128" s="200"/>
      <c r="P128" s="192">
        <v>246</v>
      </c>
      <c r="Q128" s="134">
        <f t="shared" si="7"/>
        <v>1.2459363957597172</v>
      </c>
      <c r="R128" s="192" t="s">
        <v>299</v>
      </c>
      <c r="S128" s="134">
        <f t="shared" si="8"/>
        <v>1.4175824175824177</v>
      </c>
      <c r="T128" s="129">
        <f t="shared" si="9"/>
        <v>333</v>
      </c>
      <c r="U128" s="192" t="s">
        <v>298</v>
      </c>
      <c r="V128" s="134">
        <f t="shared" si="10"/>
        <v>0</v>
      </c>
      <c r="W128" s="192">
        <v>7</v>
      </c>
      <c r="X128" s="134">
        <f t="shared" si="11"/>
        <v>1.3377777777777777</v>
      </c>
      <c r="Y128" s="130">
        <f t="shared" si="12"/>
        <v>7</v>
      </c>
      <c r="Z128" s="200"/>
      <c r="AA128" s="196">
        <v>-64</v>
      </c>
      <c r="AB128" s="197">
        <v>-32</v>
      </c>
      <c r="AC128" s="197">
        <v>-54</v>
      </c>
      <c r="AD128" s="197">
        <v>-72</v>
      </c>
      <c r="AE128" s="197">
        <v>-58</v>
      </c>
      <c r="AF128" s="163">
        <v>29</v>
      </c>
    </row>
    <row r="129" spans="2:32" hidden="1" x14ac:dyDescent="0.25">
      <c r="B129" s="13">
        <v>43951</v>
      </c>
      <c r="C129" s="184">
        <v>102195</v>
      </c>
      <c r="D129" s="30"/>
      <c r="E129" s="50">
        <v>99140</v>
      </c>
      <c r="F129" s="30"/>
      <c r="G129" s="190">
        <v>10</v>
      </c>
      <c r="H129" s="191">
        <v>20</v>
      </c>
      <c r="I129" s="192">
        <v>1030</v>
      </c>
      <c r="J129" s="193">
        <v>0.69173942243116182</v>
      </c>
      <c r="K129" s="192">
        <v>95</v>
      </c>
      <c r="L129" s="193">
        <v>0.91346153846153844</v>
      </c>
      <c r="M129" s="194">
        <v>1125</v>
      </c>
      <c r="N129" s="200"/>
      <c r="O129" s="200"/>
      <c r="P129" s="192">
        <v>263</v>
      </c>
      <c r="Q129" s="134">
        <f t="shared" ref="Q129:Q132" si="13">P129/$P$68</f>
        <v>1.332037691401649</v>
      </c>
      <c r="R129" s="192" t="s">
        <v>300</v>
      </c>
      <c r="S129" s="134">
        <f t="shared" ref="S129:S132" si="14">R129/$R$68</f>
        <v>1.1405835543766578</v>
      </c>
      <c r="T129" s="129">
        <f t="shared" ref="T129:T132" si="15">P129+R129</f>
        <v>333</v>
      </c>
      <c r="U129" s="192" t="s">
        <v>298</v>
      </c>
      <c r="V129" s="134">
        <f t="shared" ref="V129:V132" si="16">U129/$U$68</f>
        <v>0</v>
      </c>
      <c r="W129" s="192">
        <v>3</v>
      </c>
      <c r="X129" s="134">
        <f t="shared" ref="X129:X132" si="17">W129/$W$68</f>
        <v>0.57333333333333325</v>
      </c>
      <c r="Y129" s="130">
        <f t="shared" ref="Y129:Y132" si="18">U129+W129</f>
        <v>3</v>
      </c>
      <c r="Z129" s="200"/>
      <c r="AA129" s="196">
        <v>-60</v>
      </c>
      <c r="AB129" s="197">
        <v>-19</v>
      </c>
      <c r="AC129" s="197">
        <v>-42</v>
      </c>
      <c r="AD129" s="197">
        <v>-66</v>
      </c>
      <c r="AE129" s="197">
        <v>-57</v>
      </c>
      <c r="AF129" s="163">
        <v>27</v>
      </c>
    </row>
    <row r="130" spans="2:32" x14ac:dyDescent="0.25">
      <c r="B130" s="13">
        <v>43952</v>
      </c>
      <c r="C130" s="184">
        <v>103770</v>
      </c>
      <c r="D130" s="30"/>
      <c r="E130" s="50">
        <v>101802</v>
      </c>
      <c r="F130" s="30"/>
      <c r="G130" s="190">
        <v>9</v>
      </c>
      <c r="H130" s="191">
        <v>21</v>
      </c>
      <c r="I130" s="192">
        <v>618</v>
      </c>
      <c r="J130" s="193">
        <v>0.41393168117883455</v>
      </c>
      <c r="K130" s="192">
        <v>34</v>
      </c>
      <c r="L130" s="193">
        <v>0.30630630630630629</v>
      </c>
      <c r="M130" s="194">
        <v>618</v>
      </c>
      <c r="N130" s="200"/>
      <c r="O130" s="200"/>
      <c r="P130" s="199">
        <v>0</v>
      </c>
      <c r="Q130" s="139">
        <f t="shared" si="13"/>
        <v>0</v>
      </c>
      <c r="R130" s="199" t="s">
        <v>298</v>
      </c>
      <c r="S130" s="139">
        <f t="shared" si="14"/>
        <v>0</v>
      </c>
      <c r="T130" s="148">
        <f t="shared" si="15"/>
        <v>0</v>
      </c>
      <c r="U130" s="199" t="s">
        <v>298</v>
      </c>
      <c r="V130" s="139">
        <f t="shared" si="16"/>
        <v>0</v>
      </c>
      <c r="W130" s="199">
        <v>0</v>
      </c>
      <c r="X130" s="139">
        <f t="shared" si="17"/>
        <v>0</v>
      </c>
      <c r="Y130" s="149">
        <f t="shared" si="18"/>
        <v>0</v>
      </c>
      <c r="Z130" s="200"/>
      <c r="AA130" s="196">
        <v>-77</v>
      </c>
      <c r="AB130" s="197">
        <v>-44</v>
      </c>
      <c r="AC130" s="197">
        <v>-60</v>
      </c>
      <c r="AD130" s="197">
        <v>-81</v>
      </c>
      <c r="AE130" s="197">
        <v>-81</v>
      </c>
      <c r="AF130" s="163">
        <v>43</v>
      </c>
    </row>
    <row r="131" spans="2:32" x14ac:dyDescent="0.25">
      <c r="B131" s="13">
        <v>43953</v>
      </c>
      <c r="C131" s="184">
        <v>104079</v>
      </c>
      <c r="D131" s="30"/>
      <c r="E131" s="50">
        <v>102184</v>
      </c>
      <c r="F131" s="30"/>
      <c r="G131" s="190">
        <v>11</v>
      </c>
      <c r="H131" s="191">
        <v>22</v>
      </c>
      <c r="I131" s="192">
        <v>620</v>
      </c>
      <c r="J131" s="193">
        <v>0.67611777535441653</v>
      </c>
      <c r="K131" s="192">
        <v>48</v>
      </c>
      <c r="L131" s="193">
        <v>0.88888888888888884</v>
      </c>
      <c r="M131" s="194">
        <v>620</v>
      </c>
      <c r="N131" s="200"/>
      <c r="O131" s="200"/>
      <c r="P131" s="199">
        <v>0</v>
      </c>
      <c r="Q131" s="139">
        <f t="shared" si="13"/>
        <v>0</v>
      </c>
      <c r="R131" s="199" t="s">
        <v>298</v>
      </c>
      <c r="S131" s="139">
        <f t="shared" si="14"/>
        <v>0</v>
      </c>
      <c r="T131" s="148">
        <f t="shared" si="15"/>
        <v>0</v>
      </c>
      <c r="U131" s="199" t="s">
        <v>298</v>
      </c>
      <c r="V131" s="139">
        <f t="shared" si="16"/>
        <v>0</v>
      </c>
      <c r="W131" s="199">
        <v>0</v>
      </c>
      <c r="X131" s="139">
        <f t="shared" si="17"/>
        <v>0</v>
      </c>
      <c r="Y131" s="149">
        <f t="shared" si="18"/>
        <v>0</v>
      </c>
      <c r="Z131" s="200"/>
      <c r="AA131" s="196">
        <v>-71</v>
      </c>
      <c r="AB131" s="197">
        <v>-33</v>
      </c>
      <c r="AC131" s="197">
        <v>-54</v>
      </c>
      <c r="AD131" s="197">
        <v>-67</v>
      </c>
      <c r="AE131" s="197">
        <v>-46</v>
      </c>
      <c r="AF131" s="163">
        <v>22</v>
      </c>
    </row>
    <row r="132" spans="2:32" x14ac:dyDescent="0.25">
      <c r="B132" s="13">
        <v>43954</v>
      </c>
      <c r="C132" s="184">
        <v>104264</v>
      </c>
      <c r="D132" s="30"/>
      <c r="E132" s="50">
        <v>102357</v>
      </c>
      <c r="F132" s="30"/>
      <c r="G132" s="190">
        <v>10</v>
      </c>
      <c r="H132" s="191">
        <v>20</v>
      </c>
      <c r="I132" s="192">
        <v>606</v>
      </c>
      <c r="J132" s="193">
        <v>0.67333333333333334</v>
      </c>
      <c r="K132" s="192">
        <v>44</v>
      </c>
      <c r="L132" s="193">
        <v>1.2222222222222223</v>
      </c>
      <c r="M132" s="194">
        <v>606</v>
      </c>
      <c r="N132" s="200"/>
      <c r="O132" s="200"/>
      <c r="P132" s="199">
        <v>0</v>
      </c>
      <c r="Q132" s="139">
        <f t="shared" si="13"/>
        <v>0</v>
      </c>
      <c r="R132" s="199" t="s">
        <v>298</v>
      </c>
      <c r="S132" s="139">
        <f t="shared" si="14"/>
        <v>0</v>
      </c>
      <c r="T132" s="148">
        <f t="shared" si="15"/>
        <v>0</v>
      </c>
      <c r="U132" s="199" t="s">
        <v>298</v>
      </c>
      <c r="V132" s="139">
        <f t="shared" si="16"/>
        <v>0</v>
      </c>
      <c r="W132" s="199">
        <v>0</v>
      </c>
      <c r="X132" s="139">
        <f t="shared" si="17"/>
        <v>0</v>
      </c>
      <c r="Y132" s="149">
        <f t="shared" si="18"/>
        <v>0</v>
      </c>
      <c r="Z132" s="200"/>
      <c r="AA132" s="196">
        <v>-72</v>
      </c>
      <c r="AB132" s="197">
        <v>-44</v>
      </c>
      <c r="AC132" s="197">
        <v>-51</v>
      </c>
      <c r="AD132" s="197">
        <v>-67</v>
      </c>
      <c r="AE132" s="197">
        <v>-35</v>
      </c>
      <c r="AF132" s="163">
        <v>17</v>
      </c>
    </row>
    <row r="133" spans="2:32" x14ac:dyDescent="0.25">
      <c r="B133" s="13">
        <v>43955</v>
      </c>
      <c r="C133" s="184">
        <v>108119</v>
      </c>
      <c r="D133" s="30"/>
      <c r="E133" s="50">
        <v>102489</v>
      </c>
      <c r="F133" s="30"/>
      <c r="G133" s="190">
        <v>13</v>
      </c>
      <c r="H133" s="191">
        <v>20</v>
      </c>
      <c r="I133" s="192">
        <v>1449</v>
      </c>
      <c r="J133" s="193">
        <v>0.97641509433962259</v>
      </c>
      <c r="K133" s="192">
        <v>79</v>
      </c>
      <c r="L133" s="193">
        <v>0.78217821782178221</v>
      </c>
      <c r="M133" s="194">
        <v>1528</v>
      </c>
      <c r="N133" s="200"/>
      <c r="O133" s="200"/>
      <c r="P133" s="192">
        <v>149</v>
      </c>
      <c r="Q133" s="134">
        <f t="shared" ref="Q133" si="19">P133/$P$68</f>
        <v>0.75465253239104824</v>
      </c>
      <c r="R133" s="192" t="s">
        <v>301</v>
      </c>
      <c r="S133" s="134">
        <f t="shared" ref="S133" si="20">R133/$R$68</f>
        <v>0.37476316786661612</v>
      </c>
      <c r="T133" s="129">
        <f t="shared" ref="T133" si="21">P133+R133</f>
        <v>172</v>
      </c>
      <c r="U133" s="192" t="s">
        <v>298</v>
      </c>
      <c r="V133" s="134">
        <f t="shared" ref="V133" si="22">U133/$U$68</f>
        <v>0</v>
      </c>
      <c r="W133" s="192">
        <v>2</v>
      </c>
      <c r="X133" s="139">
        <f t="shared" ref="X133" si="23">W133/$W$68</f>
        <v>0.38222222222222219</v>
      </c>
      <c r="Y133" s="149">
        <f t="shared" ref="Y133" si="24">U133+W133</f>
        <v>2</v>
      </c>
      <c r="Z133" s="200"/>
      <c r="AA133" s="196">
        <v>-58</v>
      </c>
      <c r="AB133" s="197">
        <v>-27</v>
      </c>
      <c r="AC133" s="197">
        <v>-40</v>
      </c>
      <c r="AD133" s="197">
        <v>-65</v>
      </c>
      <c r="AE133" s="197">
        <v>-52</v>
      </c>
      <c r="AF133" s="163">
        <v>26</v>
      </c>
    </row>
    <row r="134" spans="2:32" x14ac:dyDescent="0.25">
      <c r="B134" s="13">
        <v>43956</v>
      </c>
      <c r="C134" s="184">
        <v>110442</v>
      </c>
      <c r="D134" s="30"/>
      <c r="E134" s="50">
        <v>103668</v>
      </c>
      <c r="F134" s="30"/>
      <c r="G134" s="190">
        <v>11</v>
      </c>
      <c r="H134" s="191">
        <v>16</v>
      </c>
      <c r="I134" s="192">
        <v>1453</v>
      </c>
      <c r="J134" s="193">
        <v>0.97582269979852254</v>
      </c>
      <c r="K134" s="192">
        <v>105</v>
      </c>
      <c r="L134" s="193">
        <v>0.95454545454545459</v>
      </c>
      <c r="M134" s="194">
        <v>1558</v>
      </c>
      <c r="N134" s="200"/>
      <c r="O134" s="200"/>
      <c r="P134" s="192">
        <v>157</v>
      </c>
      <c r="Q134" s="134">
        <f t="shared" ref="Q134:Q135" si="25">P134/$P$68</f>
        <v>0.79517078916372197</v>
      </c>
      <c r="R134" s="192" t="s">
        <v>302</v>
      </c>
      <c r="S134" s="134">
        <f t="shared" ref="S134:S135" si="26">R134/$R$68</f>
        <v>0.48882152330428191</v>
      </c>
      <c r="T134" s="129">
        <f t="shared" ref="T134:T135" si="27">P134+R134</f>
        <v>187</v>
      </c>
      <c r="U134" s="192" t="s">
        <v>298</v>
      </c>
      <c r="V134" s="134">
        <f t="shared" ref="V134:V135" si="28">U134/$U$68</f>
        <v>0</v>
      </c>
      <c r="W134" s="192">
        <v>13</v>
      </c>
      <c r="X134" s="139">
        <f t="shared" ref="X134:X135" si="29">W134/$W$68</f>
        <v>2.4844444444444442</v>
      </c>
      <c r="Y134" s="149">
        <f t="shared" ref="Y134:Y135" si="30">U134+W134</f>
        <v>13</v>
      </c>
      <c r="Z134" s="200"/>
      <c r="AA134" s="196">
        <v>-57</v>
      </c>
      <c r="AB134" s="197">
        <v>-24</v>
      </c>
      <c r="AC134" s="197">
        <v>-33</v>
      </c>
      <c r="AD134" s="197">
        <v>-64</v>
      </c>
      <c r="AE134" s="197">
        <v>-51</v>
      </c>
      <c r="AF134" s="163">
        <v>25</v>
      </c>
    </row>
    <row r="135" spans="2:32" x14ac:dyDescent="0.25">
      <c r="B135" s="13">
        <v>43957</v>
      </c>
      <c r="C135" s="184">
        <v>112576</v>
      </c>
      <c r="D135" s="30"/>
      <c r="E135" s="50">
        <v>104617</v>
      </c>
      <c r="F135" s="30"/>
      <c r="G135" s="190">
        <v>11</v>
      </c>
      <c r="H135" s="191">
        <v>21</v>
      </c>
      <c r="I135" s="192">
        <v>1452</v>
      </c>
      <c r="J135" s="193">
        <v>0.97449664429530203</v>
      </c>
      <c r="K135" s="192">
        <v>121</v>
      </c>
      <c r="L135" s="193">
        <v>1.0168067226890756</v>
      </c>
      <c r="M135" s="194">
        <v>1573</v>
      </c>
      <c r="N135" s="200"/>
      <c r="O135" s="200"/>
      <c r="P135" s="192">
        <v>177</v>
      </c>
      <c r="Q135" s="134">
        <f t="shared" si="25"/>
        <v>0.89646643109540625</v>
      </c>
      <c r="R135" s="192" t="s">
        <v>303</v>
      </c>
      <c r="S135" s="134">
        <f t="shared" si="26"/>
        <v>0.6354679802955665</v>
      </c>
      <c r="T135" s="129">
        <f t="shared" si="27"/>
        <v>216</v>
      </c>
      <c r="U135" s="192" t="s">
        <v>304</v>
      </c>
      <c r="V135" s="134">
        <f t="shared" si="28"/>
        <v>7.6785714285714279</v>
      </c>
      <c r="W135" s="192">
        <v>0</v>
      </c>
      <c r="X135" s="139">
        <f t="shared" si="29"/>
        <v>0</v>
      </c>
      <c r="Y135" s="149">
        <f t="shared" si="30"/>
        <v>5</v>
      </c>
      <c r="Z135" s="200"/>
      <c r="AA135" s="196">
        <v>-56</v>
      </c>
      <c r="AB135" s="197">
        <v>-23</v>
      </c>
      <c r="AC135" s="197">
        <v>-21</v>
      </c>
      <c r="AD135" s="197">
        <v>-61</v>
      </c>
      <c r="AE135" s="197">
        <v>-51</v>
      </c>
      <c r="AF135" s="163">
        <v>24</v>
      </c>
    </row>
    <row r="136" spans="2:32" x14ac:dyDescent="0.25">
      <c r="B136" s="13">
        <v>43958</v>
      </c>
      <c r="C136" s="184">
        <v>114638</v>
      </c>
      <c r="D136" s="30"/>
      <c r="E136" s="50">
        <v>105484</v>
      </c>
      <c r="F136" s="30"/>
      <c r="G136" s="190">
        <v>10</v>
      </c>
      <c r="H136" s="191">
        <v>27</v>
      </c>
      <c r="I136" s="192">
        <v>1452</v>
      </c>
      <c r="J136" s="193">
        <v>0.97515110812625927</v>
      </c>
      <c r="K136" s="192">
        <v>97</v>
      </c>
      <c r="L136" s="193">
        <v>0.93269230769230771</v>
      </c>
      <c r="M136" s="194">
        <v>1549</v>
      </c>
      <c r="N136" s="200"/>
      <c r="O136" s="200"/>
      <c r="P136" s="192">
        <v>151</v>
      </c>
      <c r="Q136" s="134">
        <f t="shared" ref="Q136" si="31">P136/$P$68</f>
        <v>0.7647820965842167</v>
      </c>
      <c r="R136" s="192" t="s">
        <v>305</v>
      </c>
      <c r="S136" s="134">
        <f t="shared" ref="S136" si="32">R136/$R$68</f>
        <v>0.52140962485790077</v>
      </c>
      <c r="T136" s="129">
        <f t="shared" ref="T136" si="33">P136+R136</f>
        <v>183</v>
      </c>
      <c r="U136" s="192" t="s">
        <v>298</v>
      </c>
      <c r="V136" s="134">
        <f t="shared" ref="V136" si="34">U136/$U$68</f>
        <v>0</v>
      </c>
      <c r="W136" s="192">
        <v>2</v>
      </c>
      <c r="X136" s="139">
        <f t="shared" ref="X136" si="35">W136/$W$68</f>
        <v>0.38222222222222219</v>
      </c>
      <c r="Y136" s="149">
        <f t="shared" ref="Y136" si="36">U136+W136</f>
        <v>2</v>
      </c>
      <c r="Z136" s="200"/>
      <c r="AA136" s="196">
        <v>-55</v>
      </c>
      <c r="AB136" s="197">
        <v>-22</v>
      </c>
      <c r="AC136" s="197">
        <v>-15</v>
      </c>
      <c r="AD136" s="197">
        <v>-62</v>
      </c>
      <c r="AE136" s="197">
        <v>-51</v>
      </c>
      <c r="AF136" s="163">
        <v>25</v>
      </c>
    </row>
    <row r="137" spans="2:32" x14ac:dyDescent="0.25">
      <c r="B137" s="13">
        <v>43959</v>
      </c>
      <c r="C137" s="184">
        <v>116418</v>
      </c>
      <c r="D137" s="30"/>
      <c r="E137" s="50">
        <v>106314</v>
      </c>
      <c r="F137" s="30"/>
      <c r="G137" s="190">
        <v>12</v>
      </c>
      <c r="H137" s="191">
        <v>19</v>
      </c>
      <c r="I137" s="192">
        <v>1451</v>
      </c>
      <c r="J137" s="193">
        <v>0.97186872069658403</v>
      </c>
      <c r="K137" s="192">
        <v>102</v>
      </c>
      <c r="L137" s="193">
        <v>0.91891891891891897</v>
      </c>
      <c r="M137" s="194">
        <v>1553</v>
      </c>
      <c r="N137" s="200"/>
      <c r="O137" s="200"/>
      <c r="P137" s="192">
        <v>136</v>
      </c>
      <c r="Q137" s="134">
        <f t="shared" ref="Q137:Q139" si="37">P137/$P$68</f>
        <v>0.68881036513545346</v>
      </c>
      <c r="R137" s="192" t="s">
        <v>305</v>
      </c>
      <c r="S137" s="134">
        <f t="shared" ref="S137:S139" si="38">R137/$R$68</f>
        <v>0.52140962485790077</v>
      </c>
      <c r="T137" s="129">
        <f t="shared" ref="T137:T139" si="39">P137+R137</f>
        <v>168</v>
      </c>
      <c r="U137" s="192" t="s">
        <v>298</v>
      </c>
      <c r="V137" s="134">
        <f t="shared" ref="V137:V139" si="40">U137/$U$68</f>
        <v>0</v>
      </c>
      <c r="W137" s="192">
        <v>6</v>
      </c>
      <c r="X137" s="139">
        <f t="shared" ref="X137:X139" si="41">W137/$W$68</f>
        <v>1.1466666666666665</v>
      </c>
      <c r="Y137" s="149">
        <f t="shared" ref="Y137:Y140" si="42">U137+W137</f>
        <v>6</v>
      </c>
      <c r="Z137" s="200"/>
      <c r="AA137" s="196">
        <v>-58</v>
      </c>
      <c r="AB137" s="197">
        <v>-19</v>
      </c>
      <c r="AC137" s="197">
        <v>-29</v>
      </c>
      <c r="AD137" s="197">
        <v>-62</v>
      </c>
      <c r="AE137" s="197">
        <v>-49</v>
      </c>
      <c r="AF137" s="163">
        <v>27</v>
      </c>
    </row>
    <row r="138" spans="2:32" x14ac:dyDescent="0.25">
      <c r="B138" s="13">
        <v>43960</v>
      </c>
      <c r="C138" s="184">
        <v>116626</v>
      </c>
      <c r="D138" s="30"/>
      <c r="E138" s="50">
        <v>107013</v>
      </c>
      <c r="F138" s="30"/>
      <c r="G138" s="190">
        <v>11</v>
      </c>
      <c r="H138" s="191">
        <v>19</v>
      </c>
      <c r="I138" s="192">
        <v>878</v>
      </c>
      <c r="J138" s="193">
        <v>0.9574700109051254</v>
      </c>
      <c r="K138" s="192">
        <v>52</v>
      </c>
      <c r="L138" s="193">
        <v>0.96296296296296291</v>
      </c>
      <c r="M138" s="194">
        <v>930</v>
      </c>
      <c r="N138" s="200"/>
      <c r="O138" s="200"/>
      <c r="P138" s="201">
        <v>0</v>
      </c>
      <c r="Q138" s="179">
        <f t="shared" si="37"/>
        <v>0</v>
      </c>
      <c r="R138" s="201" t="s">
        <v>298</v>
      </c>
      <c r="S138" s="179">
        <f t="shared" si="38"/>
        <v>0</v>
      </c>
      <c r="T138" s="180">
        <f t="shared" si="39"/>
        <v>0</v>
      </c>
      <c r="U138" s="201" t="s">
        <v>298</v>
      </c>
      <c r="V138" s="179">
        <f t="shared" si="40"/>
        <v>0</v>
      </c>
      <c r="W138" s="201">
        <v>0</v>
      </c>
      <c r="X138" s="179">
        <f t="shared" si="41"/>
        <v>0</v>
      </c>
      <c r="Y138" s="181">
        <f t="shared" si="42"/>
        <v>0</v>
      </c>
      <c r="Z138" s="200"/>
      <c r="AA138" s="196">
        <v>-63</v>
      </c>
      <c r="AB138" s="197">
        <v>-26</v>
      </c>
      <c r="AC138" s="197">
        <v>-54</v>
      </c>
      <c r="AD138" s="197">
        <v>-62</v>
      </c>
      <c r="AE138" s="197">
        <v>-33</v>
      </c>
      <c r="AF138" s="163">
        <v>18</v>
      </c>
    </row>
    <row r="139" spans="2:32" x14ac:dyDescent="0.25">
      <c r="B139" s="13">
        <v>43961</v>
      </c>
      <c r="C139" s="184">
        <v>116758</v>
      </c>
      <c r="D139" s="30"/>
      <c r="E139" s="50">
        <v>107261</v>
      </c>
      <c r="F139" s="30"/>
      <c r="G139" s="190">
        <v>10</v>
      </c>
      <c r="H139" s="191">
        <v>23</v>
      </c>
      <c r="I139" s="192">
        <v>856</v>
      </c>
      <c r="J139" s="193">
        <v>0.95111111111111113</v>
      </c>
      <c r="K139" s="192">
        <v>29</v>
      </c>
      <c r="L139" s="193">
        <v>0.80555555555555558</v>
      </c>
      <c r="M139" s="194">
        <v>885</v>
      </c>
      <c r="N139" s="200"/>
      <c r="O139" s="200"/>
      <c r="P139" s="201">
        <v>0</v>
      </c>
      <c r="Q139" s="179">
        <f t="shared" si="37"/>
        <v>0</v>
      </c>
      <c r="R139" s="201" t="s">
        <v>298</v>
      </c>
      <c r="S139" s="179">
        <f t="shared" si="38"/>
        <v>0</v>
      </c>
      <c r="T139" s="180">
        <f t="shared" si="39"/>
        <v>0</v>
      </c>
      <c r="U139" s="201" t="s">
        <v>298</v>
      </c>
      <c r="V139" s="179">
        <f t="shared" si="40"/>
        <v>0</v>
      </c>
      <c r="W139" s="201">
        <v>0</v>
      </c>
      <c r="X139" s="179">
        <f t="shared" si="41"/>
        <v>0</v>
      </c>
      <c r="Y139" s="181">
        <f t="shared" si="42"/>
        <v>0</v>
      </c>
      <c r="Z139" s="200"/>
      <c r="AA139" s="196">
        <v>-68</v>
      </c>
      <c r="AB139" s="197">
        <v>-36</v>
      </c>
      <c r="AC139" s="197">
        <v>-48</v>
      </c>
      <c r="AD139" s="197">
        <v>-66</v>
      </c>
      <c r="AE139" s="197">
        <v>-32</v>
      </c>
      <c r="AF139" s="163">
        <v>14</v>
      </c>
    </row>
    <row r="140" spans="2:32" x14ac:dyDescent="0.25">
      <c r="B140" s="13">
        <v>43962</v>
      </c>
      <c r="C140" s="184">
        <v>118827</v>
      </c>
      <c r="D140" s="30"/>
      <c r="E140" s="50">
        <v>107405</v>
      </c>
      <c r="F140" s="30"/>
      <c r="G140" s="190">
        <v>16</v>
      </c>
      <c r="H140" s="191">
        <v>24</v>
      </c>
      <c r="I140" s="192">
        <v>1451</v>
      </c>
      <c r="J140" s="193">
        <v>0.97776280323450138</v>
      </c>
      <c r="K140" s="192">
        <v>91</v>
      </c>
      <c r="L140" s="193">
        <v>0.90099009900990101</v>
      </c>
      <c r="M140" s="194">
        <v>1542</v>
      </c>
      <c r="N140" s="200"/>
      <c r="O140" s="200"/>
      <c r="P140" s="192">
        <v>131</v>
      </c>
      <c r="Q140" s="134">
        <f t="shared" ref="Q140" si="43">P140/$P$68</f>
        <v>0.66348645465253231</v>
      </c>
      <c r="R140" s="192" t="s">
        <v>301</v>
      </c>
      <c r="S140" s="134">
        <f t="shared" ref="S140" si="44">R140/$R$68</f>
        <v>0.37476316786661612</v>
      </c>
      <c r="T140" s="129">
        <f t="shared" ref="T140" si="45">P140+R140</f>
        <v>154</v>
      </c>
      <c r="U140" s="192" t="s">
        <v>306</v>
      </c>
      <c r="V140" s="134">
        <f t="shared" ref="V140" si="46">U140/$U$68</f>
        <v>1.5357142857142856</v>
      </c>
      <c r="W140" s="192">
        <v>0</v>
      </c>
      <c r="X140" s="192">
        <f t="shared" ref="X140" si="47">W140/$W$68</f>
        <v>0</v>
      </c>
      <c r="Y140" s="181">
        <f t="shared" si="42"/>
        <v>1</v>
      </c>
      <c r="Z140" s="200"/>
      <c r="AA140" s="196">
        <v>-56</v>
      </c>
      <c r="AB140" s="197">
        <v>-25</v>
      </c>
      <c r="AC140" s="197">
        <v>-39</v>
      </c>
      <c r="AD140" s="197">
        <v>-63</v>
      </c>
      <c r="AE140" s="197">
        <v>-48</v>
      </c>
      <c r="AF140" s="163">
        <v>25</v>
      </c>
    </row>
    <row r="141" spans="2:32" x14ac:dyDescent="0.25">
      <c r="B141" s="13">
        <v>43963</v>
      </c>
      <c r="C141" s="184">
        <v>120524</v>
      </c>
      <c r="D141" s="30"/>
      <c r="E141" s="50">
        <v>107954</v>
      </c>
      <c r="F141" s="30"/>
      <c r="G141" s="190">
        <v>15</v>
      </c>
      <c r="H141" s="191">
        <v>27</v>
      </c>
      <c r="I141" s="192">
        <v>1452</v>
      </c>
      <c r="J141" s="193">
        <v>0.97515110812625927</v>
      </c>
      <c r="K141" s="192">
        <v>111</v>
      </c>
      <c r="L141" s="193">
        <v>1.009090909090909</v>
      </c>
      <c r="M141" s="194">
        <v>1563</v>
      </c>
      <c r="N141" s="200"/>
      <c r="O141" s="200"/>
      <c r="P141" s="192">
        <v>218</v>
      </c>
      <c r="Q141" s="134">
        <f t="shared" ref="Q141" si="48">P141/$P$68</f>
        <v>1.1041224970553591</v>
      </c>
      <c r="R141" s="192" t="s">
        <v>303</v>
      </c>
      <c r="S141" s="134">
        <f t="shared" ref="S141" si="49">R141/$R$68</f>
        <v>0.6354679802955665</v>
      </c>
      <c r="T141" s="129">
        <f t="shared" ref="T141" si="50">P141+R141</f>
        <v>257</v>
      </c>
      <c r="U141" s="192" t="s">
        <v>298</v>
      </c>
      <c r="V141" s="134">
        <f t="shared" ref="V141" si="51">U141/$U$68</f>
        <v>0</v>
      </c>
      <c r="W141" s="192">
        <v>0</v>
      </c>
      <c r="X141" s="192">
        <f t="shared" ref="X141" si="52">W141/$W$68</f>
        <v>0</v>
      </c>
      <c r="Y141" s="181">
        <f t="shared" ref="Y141" si="53">U141+W141</f>
        <v>0</v>
      </c>
      <c r="Z141" s="200"/>
      <c r="AA141" s="196">
        <v>-54</v>
      </c>
      <c r="AB141" s="197">
        <v>-21</v>
      </c>
      <c r="AC141" s="197">
        <v>-28</v>
      </c>
      <c r="AD141" s="197">
        <v>-61</v>
      </c>
      <c r="AE141" s="197">
        <v>-48</v>
      </c>
      <c r="AF141" s="163">
        <v>25</v>
      </c>
    </row>
    <row r="142" spans="2:32" x14ac:dyDescent="0.25">
      <c r="B142" s="13">
        <v>43964</v>
      </c>
      <c r="C142" s="184">
        <v>122092</v>
      </c>
      <c r="D142" s="30"/>
      <c r="E142" s="50">
        <v>108516</v>
      </c>
      <c r="F142" s="30"/>
      <c r="G142" s="190">
        <v>10</v>
      </c>
      <c r="H142" s="191">
        <v>21</v>
      </c>
      <c r="I142" s="192">
        <v>1452</v>
      </c>
      <c r="J142" s="193">
        <v>0.97449664429530203</v>
      </c>
      <c r="K142" s="192">
        <v>122</v>
      </c>
      <c r="L142" s="193">
        <v>1.0252100840336134</v>
      </c>
      <c r="M142" s="194">
        <v>1574</v>
      </c>
      <c r="N142" s="200"/>
      <c r="O142" s="200"/>
      <c r="P142" s="192">
        <v>181</v>
      </c>
      <c r="Q142" s="134">
        <f t="shared" ref="Q142" si="54">P142/$P$68</f>
        <v>0.91672555948174317</v>
      </c>
      <c r="R142" s="192" t="s">
        <v>307</v>
      </c>
      <c r="S142" s="134">
        <f t="shared" ref="S142" si="55">R142/$R$68</f>
        <v>0.6680560818491853</v>
      </c>
      <c r="T142" s="129">
        <f t="shared" ref="T142" si="56">P142+R142</f>
        <v>222</v>
      </c>
      <c r="U142" s="192" t="s">
        <v>298</v>
      </c>
      <c r="V142" s="134">
        <f t="shared" ref="V142" si="57">U142/$U$68</f>
        <v>0</v>
      </c>
      <c r="W142" s="192">
        <v>6</v>
      </c>
      <c r="X142" s="192">
        <f t="shared" ref="X142" si="58">W142/$W$68</f>
        <v>1.1466666666666665</v>
      </c>
      <c r="Y142" s="181">
        <f t="shared" ref="Y142" si="59">U142+W142</f>
        <v>6</v>
      </c>
      <c r="Z142" s="200"/>
      <c r="AA142" s="196">
        <v>-58</v>
      </c>
      <c r="AB142" s="197">
        <v>-27</v>
      </c>
      <c r="AC142" s="197">
        <v>-43</v>
      </c>
      <c r="AD142" s="197">
        <v>-63</v>
      </c>
      <c r="AE142" s="197">
        <v>-48</v>
      </c>
      <c r="AF142" s="163">
        <v>25</v>
      </c>
    </row>
    <row r="143" spans="2:32" x14ac:dyDescent="0.25">
      <c r="B143" s="13">
        <v>43965</v>
      </c>
      <c r="C143" s="184">
        <v>123432</v>
      </c>
      <c r="D143" s="30"/>
      <c r="E143" s="50">
        <v>108995</v>
      </c>
      <c r="F143" s="30"/>
      <c r="G143" s="190">
        <v>16</v>
      </c>
      <c r="H143" s="191">
        <v>18</v>
      </c>
      <c r="I143" s="192">
        <v>1450</v>
      </c>
      <c r="J143" s="193">
        <v>0.97380792478173273</v>
      </c>
      <c r="K143" s="192">
        <v>111</v>
      </c>
      <c r="L143" s="193">
        <v>1.0673076923076923</v>
      </c>
      <c r="M143" s="194">
        <v>1561</v>
      </c>
      <c r="N143" s="200"/>
      <c r="O143" s="200"/>
      <c r="P143" s="192">
        <v>352</v>
      </c>
      <c r="Q143" s="134">
        <f t="shared" ref="Q143" si="60">P143/$P$68</f>
        <v>1.7828032979976443</v>
      </c>
      <c r="R143" s="192" t="s">
        <v>308</v>
      </c>
      <c r="S143" s="134">
        <f t="shared" ref="S143" si="61">R143/$R$68</f>
        <v>0.96134899583175448</v>
      </c>
      <c r="T143" s="129">
        <f t="shared" ref="T143" si="62">P143+R143</f>
        <v>411</v>
      </c>
      <c r="U143" s="192" t="s">
        <v>309</v>
      </c>
      <c r="V143" s="134">
        <f t="shared" ref="V143" si="63">U143/$U$68</f>
        <v>9.2142857142857135</v>
      </c>
      <c r="W143" s="192">
        <v>1</v>
      </c>
      <c r="X143" s="192">
        <f t="shared" ref="X143" si="64">W143/$W$68</f>
        <v>0.19111111111111109</v>
      </c>
      <c r="Y143" s="181">
        <f t="shared" ref="Y143" si="65">U143+W143</f>
        <v>7</v>
      </c>
      <c r="Z143" s="200"/>
      <c r="AA143" s="196">
        <v>-56</v>
      </c>
      <c r="AB143" s="197">
        <v>-22</v>
      </c>
      <c r="AC143" s="197">
        <v>-36</v>
      </c>
      <c r="AD143" s="197">
        <v>-62</v>
      </c>
      <c r="AE143" s="197">
        <v>-48</v>
      </c>
      <c r="AF143" s="163">
        <v>24</v>
      </c>
    </row>
    <row r="144" spans="2:32" x14ac:dyDescent="0.25">
      <c r="B144" s="13">
        <v>43966</v>
      </c>
      <c r="C144" s="184">
        <v>124761</v>
      </c>
      <c r="D144" s="30"/>
      <c r="E144" s="50">
        <v>109376</v>
      </c>
      <c r="F144" s="30"/>
      <c r="G144" s="190">
        <v>12</v>
      </c>
      <c r="H144" s="191">
        <v>20</v>
      </c>
      <c r="I144" s="192">
        <v>1453</v>
      </c>
      <c r="J144" s="193">
        <v>0.97320830542531811</v>
      </c>
      <c r="K144" s="192">
        <v>100</v>
      </c>
      <c r="L144" s="193">
        <v>0.90090090090090091</v>
      </c>
      <c r="M144" s="194">
        <v>1553</v>
      </c>
      <c r="N144" s="200"/>
      <c r="O144" s="200"/>
      <c r="P144" s="192">
        <v>201</v>
      </c>
      <c r="Q144" s="134">
        <f t="shared" ref="Q144" si="66">P144/$P$68</f>
        <v>1.0180212014134276</v>
      </c>
      <c r="R144" s="192" t="s">
        <v>310</v>
      </c>
      <c r="S144" s="134">
        <f t="shared" ref="S144" si="67">R144/$R$68</f>
        <v>0.89617279272451689</v>
      </c>
      <c r="T144" s="129">
        <f t="shared" ref="T144" si="68">P144+R144</f>
        <v>256</v>
      </c>
      <c r="U144" s="192" t="s">
        <v>298</v>
      </c>
      <c r="V144" s="134">
        <f t="shared" ref="V144" si="69">U144/$U$68</f>
        <v>0</v>
      </c>
      <c r="W144" s="192">
        <v>3</v>
      </c>
      <c r="X144" s="192">
        <f t="shared" ref="X144" si="70">W144/$W$68</f>
        <v>0.57333333333333325</v>
      </c>
      <c r="Y144" s="181">
        <f t="shared" ref="Y144" si="71">U144+W144</f>
        <v>3</v>
      </c>
      <c r="Z144" s="200"/>
      <c r="AA144" s="196">
        <v>-57</v>
      </c>
      <c r="AB144" s="197">
        <v>-19</v>
      </c>
      <c r="AC144" s="197">
        <v>-27</v>
      </c>
      <c r="AD144" s="197">
        <v>-60</v>
      </c>
      <c r="AE144" s="197">
        <v>-46</v>
      </c>
      <c r="AF144" s="163">
        <v>26</v>
      </c>
    </row>
    <row r="145" spans="2:32" x14ac:dyDescent="0.25">
      <c r="B145" s="13">
        <v>43967</v>
      </c>
      <c r="C145" s="184">
        <v>124936</v>
      </c>
      <c r="D145" s="30"/>
      <c r="E145" s="50">
        <v>109748</v>
      </c>
      <c r="F145" s="30"/>
      <c r="G145" s="190">
        <v>14</v>
      </c>
      <c r="H145" s="191">
        <v>26</v>
      </c>
      <c r="I145" s="192">
        <v>879</v>
      </c>
      <c r="J145" s="193">
        <v>0.95856052344601961</v>
      </c>
      <c r="K145" s="192">
        <v>47</v>
      </c>
      <c r="L145" s="193">
        <v>0.87037037037037035</v>
      </c>
      <c r="M145" s="194">
        <v>926</v>
      </c>
      <c r="N145" s="200"/>
      <c r="O145" s="200"/>
      <c r="P145" s="199">
        <v>0</v>
      </c>
      <c r="Q145" s="139">
        <f t="shared" ref="Q145:Q147" si="72">P145/$P$68</f>
        <v>0</v>
      </c>
      <c r="R145" s="199" t="s">
        <v>298</v>
      </c>
      <c r="S145" s="139">
        <f t="shared" ref="S145:S147" si="73">R145/$R$68</f>
        <v>0</v>
      </c>
      <c r="T145" s="148">
        <f t="shared" ref="T145:T147" si="74">P145+R145</f>
        <v>0</v>
      </c>
      <c r="U145" s="199" t="s">
        <v>298</v>
      </c>
      <c r="V145" s="139">
        <f t="shared" ref="V145:V147" si="75">U145/$U$68</f>
        <v>0</v>
      </c>
      <c r="W145" s="199">
        <v>0</v>
      </c>
      <c r="X145" s="199">
        <f t="shared" ref="X145:X147" si="76">W145/$W$68</f>
        <v>0</v>
      </c>
      <c r="Y145" s="149">
        <f t="shared" ref="Y145:Y147" si="77">U145+W145</f>
        <v>0</v>
      </c>
      <c r="Z145" s="200"/>
      <c r="AA145" s="196">
        <v>-57</v>
      </c>
      <c r="AB145" s="197">
        <v>-21</v>
      </c>
      <c r="AC145" s="197">
        <v>-10</v>
      </c>
      <c r="AD145" s="197">
        <v>-52</v>
      </c>
      <c r="AE145" s="197">
        <v>-26</v>
      </c>
      <c r="AF145" s="163">
        <v>14</v>
      </c>
    </row>
    <row r="146" spans="2:32" x14ac:dyDescent="0.25">
      <c r="B146" s="13">
        <v>43968</v>
      </c>
      <c r="C146" s="184">
        <v>125060</v>
      </c>
      <c r="D146" s="30"/>
      <c r="E146" s="50">
        <v>109810</v>
      </c>
      <c r="F146" s="30"/>
      <c r="G146" s="190">
        <v>11</v>
      </c>
      <c r="H146" s="191">
        <v>19</v>
      </c>
      <c r="I146" s="192">
        <v>856</v>
      </c>
      <c r="J146" s="193">
        <v>0.95111111111111113</v>
      </c>
      <c r="K146" s="192">
        <v>30</v>
      </c>
      <c r="L146" s="193">
        <v>0.83333333333333337</v>
      </c>
      <c r="M146" s="194">
        <v>886</v>
      </c>
      <c r="N146" s="200"/>
      <c r="O146" s="200"/>
      <c r="P146" s="199">
        <v>0</v>
      </c>
      <c r="Q146" s="139">
        <f t="shared" si="72"/>
        <v>0</v>
      </c>
      <c r="R146" s="199" t="s">
        <v>298</v>
      </c>
      <c r="S146" s="139">
        <f t="shared" si="73"/>
        <v>0</v>
      </c>
      <c r="T146" s="148">
        <f t="shared" si="74"/>
        <v>0</v>
      </c>
      <c r="U146" s="199" t="s">
        <v>298</v>
      </c>
      <c r="V146" s="139">
        <f t="shared" si="75"/>
        <v>0</v>
      </c>
      <c r="W146" s="199">
        <v>0</v>
      </c>
      <c r="X146" s="199">
        <f t="shared" si="76"/>
        <v>0</v>
      </c>
      <c r="Y146" s="149">
        <f t="shared" si="77"/>
        <v>0</v>
      </c>
      <c r="Z146" s="200"/>
      <c r="AA146" s="196">
        <v>-62</v>
      </c>
      <c r="AB146" s="197">
        <v>-30</v>
      </c>
      <c r="AC146" s="197">
        <v>-4</v>
      </c>
      <c r="AD146" s="197">
        <v>-57</v>
      </c>
      <c r="AE146" s="197">
        <v>-23</v>
      </c>
      <c r="AF146" s="163">
        <v>10</v>
      </c>
    </row>
    <row r="147" spans="2:32" x14ac:dyDescent="0.25">
      <c r="B147" s="13">
        <v>43969</v>
      </c>
      <c r="C147" s="184">
        <v>126725</v>
      </c>
      <c r="D147" s="30"/>
      <c r="E147" s="50">
        <v>109836</v>
      </c>
      <c r="F147" s="30"/>
      <c r="G147" s="190">
        <v>17</v>
      </c>
      <c r="H147" s="191">
        <v>25</v>
      </c>
      <c r="I147" s="192">
        <v>1441</v>
      </c>
      <c r="J147" s="193">
        <v>0.97102425876010778</v>
      </c>
      <c r="K147" s="192">
        <v>99</v>
      </c>
      <c r="L147" s="193">
        <v>0.98019801980198018</v>
      </c>
      <c r="M147" s="194">
        <v>1540</v>
      </c>
      <c r="N147" s="200"/>
      <c r="O147" s="200"/>
      <c r="P147" s="192">
        <v>221</v>
      </c>
      <c r="Q147" s="134">
        <f t="shared" si="72"/>
        <v>1.1193168433451117</v>
      </c>
      <c r="R147" s="192" t="s">
        <v>311</v>
      </c>
      <c r="S147" s="134">
        <f t="shared" si="73"/>
        <v>1.0917014020462297</v>
      </c>
      <c r="T147" s="129">
        <f t="shared" si="74"/>
        <v>288</v>
      </c>
      <c r="U147" s="192" t="s">
        <v>298</v>
      </c>
      <c r="V147" s="134">
        <f t="shared" si="75"/>
        <v>0</v>
      </c>
      <c r="W147" s="192">
        <v>12</v>
      </c>
      <c r="X147" s="192">
        <f t="shared" si="76"/>
        <v>2.293333333333333</v>
      </c>
      <c r="Y147" s="181">
        <f t="shared" si="77"/>
        <v>12</v>
      </c>
      <c r="Z147" s="200"/>
      <c r="AA147" s="196">
        <v>-44</v>
      </c>
      <c r="AB147" s="197">
        <v>-22</v>
      </c>
      <c r="AC147" s="197">
        <v>-1</v>
      </c>
      <c r="AD147" s="197">
        <v>-57</v>
      </c>
      <c r="AE147" s="197">
        <v>-42</v>
      </c>
      <c r="AF147" s="163">
        <v>21</v>
      </c>
    </row>
    <row r="148" spans="2:32" x14ac:dyDescent="0.25">
      <c r="B148" s="13">
        <v>43970</v>
      </c>
      <c r="C148" s="184">
        <v>128059</v>
      </c>
      <c r="D148" s="30"/>
      <c r="E148" s="50">
        <v>110114</v>
      </c>
      <c r="F148" s="30"/>
      <c r="G148" s="190">
        <v>13</v>
      </c>
      <c r="H148" s="191">
        <v>21</v>
      </c>
      <c r="I148" s="192">
        <v>1450</v>
      </c>
      <c r="J148" s="193">
        <v>0.97380792478173273</v>
      </c>
      <c r="K148" s="192">
        <v>116</v>
      </c>
      <c r="L148" s="193">
        <v>1.0545454545454545</v>
      </c>
      <c r="M148" s="194">
        <v>1566</v>
      </c>
      <c r="N148" s="200"/>
      <c r="O148" s="200"/>
      <c r="P148" s="192">
        <v>214</v>
      </c>
      <c r="Q148" s="134">
        <f t="shared" ref="Q148:Q154" si="78">P148/$P$68</f>
        <v>1.0838633686690222</v>
      </c>
      <c r="R148" s="192" t="s">
        <v>312</v>
      </c>
      <c r="S148" s="134">
        <f t="shared" ref="S148:S154" si="79">R148/$R$68</f>
        <v>1.1242895035998484</v>
      </c>
      <c r="T148" s="129">
        <f t="shared" ref="T148:T154" si="80">P148+R148</f>
        <v>283</v>
      </c>
      <c r="U148" s="192" t="s">
        <v>298</v>
      </c>
      <c r="V148" s="134">
        <f t="shared" ref="V148:V154" si="81">U148/$U$68</f>
        <v>0</v>
      </c>
      <c r="W148" s="192">
        <v>5</v>
      </c>
      <c r="X148" s="192">
        <f t="shared" ref="X148:X154" si="82">W148/$W$68</f>
        <v>0.95555555555555549</v>
      </c>
      <c r="Y148" s="181">
        <f t="shared" ref="Y148:Y154" si="83">U148+W148</f>
        <v>5</v>
      </c>
      <c r="Z148" s="200"/>
      <c r="AA148" s="196">
        <v>-43</v>
      </c>
      <c r="AB148" s="197">
        <v>-20</v>
      </c>
      <c r="AC148" s="197">
        <v>0</v>
      </c>
      <c r="AD148" s="197">
        <v>-56</v>
      </c>
      <c r="AE148" s="197">
        <v>-42</v>
      </c>
      <c r="AF148" s="163">
        <v>21</v>
      </c>
    </row>
    <row r="149" spans="2:32" x14ac:dyDescent="0.25">
      <c r="B149" s="13">
        <v>43971</v>
      </c>
      <c r="C149" s="184">
        <v>129343</v>
      </c>
      <c r="D149" s="30"/>
      <c r="E149" s="50">
        <v>110386</v>
      </c>
      <c r="F149" s="30"/>
      <c r="G149" s="190">
        <v>13</v>
      </c>
      <c r="H149" s="191">
        <v>17</v>
      </c>
      <c r="I149" s="192">
        <v>1442</v>
      </c>
      <c r="J149" s="193">
        <v>0.96778523489932888</v>
      </c>
      <c r="K149" s="192">
        <v>115</v>
      </c>
      <c r="L149" s="193">
        <v>0.96638655462184875</v>
      </c>
      <c r="M149" s="194">
        <v>1557</v>
      </c>
      <c r="N149" s="200"/>
      <c r="O149" s="200"/>
      <c r="P149" s="192">
        <v>440</v>
      </c>
      <c r="Q149" s="134">
        <f t="shared" si="78"/>
        <v>2.2285041224970552</v>
      </c>
      <c r="R149" s="192" t="s">
        <v>300</v>
      </c>
      <c r="S149" s="134">
        <f t="shared" si="79"/>
        <v>1.1405835543766578</v>
      </c>
      <c r="T149" s="129">
        <f t="shared" si="80"/>
        <v>510</v>
      </c>
      <c r="U149" s="192" t="s">
        <v>298</v>
      </c>
      <c r="V149" s="134">
        <f t="shared" si="81"/>
        <v>0</v>
      </c>
      <c r="W149" s="192">
        <v>16</v>
      </c>
      <c r="X149" s="192">
        <f t="shared" si="82"/>
        <v>3.0577777777777775</v>
      </c>
      <c r="Y149" s="181">
        <f t="shared" si="83"/>
        <v>16</v>
      </c>
      <c r="Z149" s="200"/>
      <c r="AA149" s="196">
        <v>-43</v>
      </c>
      <c r="AB149" s="197">
        <v>-19</v>
      </c>
      <c r="AC149" s="197">
        <v>4</v>
      </c>
      <c r="AD149" s="197">
        <v>-54</v>
      </c>
      <c r="AE149" s="197">
        <v>-42</v>
      </c>
      <c r="AF149" s="163">
        <v>20</v>
      </c>
    </row>
    <row r="150" spans="2:32" x14ac:dyDescent="0.25">
      <c r="B150" s="13">
        <v>43972</v>
      </c>
      <c r="C150" s="184">
        <v>130405</v>
      </c>
      <c r="D150" s="30"/>
      <c r="E150" s="50">
        <v>110641</v>
      </c>
      <c r="F150" s="30"/>
      <c r="G150" s="190">
        <v>21</v>
      </c>
      <c r="H150" s="191">
        <v>26</v>
      </c>
      <c r="I150" s="192">
        <v>1450</v>
      </c>
      <c r="J150" s="193">
        <v>0.97380792478173273</v>
      </c>
      <c r="K150" s="192">
        <v>97</v>
      </c>
      <c r="L150" s="193">
        <v>0.93269230769230771</v>
      </c>
      <c r="M150" s="194">
        <v>1547</v>
      </c>
      <c r="N150" s="200"/>
      <c r="O150" s="200"/>
      <c r="P150" s="192">
        <v>228</v>
      </c>
      <c r="Q150" s="134">
        <f t="shared" si="78"/>
        <v>1.1547703180212012</v>
      </c>
      <c r="R150" s="192" t="s">
        <v>313</v>
      </c>
      <c r="S150" s="134">
        <f t="shared" si="79"/>
        <v>2.5907540735126942</v>
      </c>
      <c r="T150" s="129">
        <f t="shared" si="80"/>
        <v>387</v>
      </c>
      <c r="U150" s="192" t="s">
        <v>298</v>
      </c>
      <c r="V150" s="134">
        <f t="shared" si="81"/>
        <v>0</v>
      </c>
      <c r="W150" s="192">
        <v>17</v>
      </c>
      <c r="X150" s="192">
        <f t="shared" si="82"/>
        <v>3.2488888888888887</v>
      </c>
      <c r="Y150" s="181">
        <f t="shared" si="83"/>
        <v>17</v>
      </c>
      <c r="Z150" s="200"/>
      <c r="AA150" s="196">
        <v>-41</v>
      </c>
      <c r="AB150" s="197">
        <v>-16</v>
      </c>
      <c r="AC150" s="197">
        <v>13</v>
      </c>
      <c r="AD150" s="197">
        <v>-54</v>
      </c>
      <c r="AE150" s="197">
        <v>-44</v>
      </c>
      <c r="AF150" s="163">
        <v>21</v>
      </c>
    </row>
    <row r="151" spans="2:32" x14ac:dyDescent="0.25">
      <c r="B151" s="13">
        <v>43973</v>
      </c>
      <c r="C151" s="184">
        <v>131433</v>
      </c>
      <c r="D151" s="30"/>
      <c r="E151" s="50" t="s">
        <v>89</v>
      </c>
      <c r="F151" s="30"/>
      <c r="G151" s="190">
        <v>13</v>
      </c>
      <c r="H151" s="191">
        <v>25</v>
      </c>
      <c r="I151" s="192">
        <v>1451</v>
      </c>
      <c r="J151" s="193">
        <v>0.97186872069658403</v>
      </c>
      <c r="K151" s="192">
        <v>95</v>
      </c>
      <c r="L151" s="193">
        <v>0.85585585585585588</v>
      </c>
      <c r="M151" s="194">
        <v>1546</v>
      </c>
      <c r="N151" s="200"/>
      <c r="O151" s="200"/>
      <c r="P151" s="192">
        <v>208</v>
      </c>
      <c r="Q151" s="134">
        <f t="shared" si="78"/>
        <v>1.0534746760895171</v>
      </c>
      <c r="R151" s="192" t="s">
        <v>312</v>
      </c>
      <c r="S151" s="134">
        <f t="shared" si="79"/>
        <v>1.1242895035998484</v>
      </c>
      <c r="T151" s="129">
        <f t="shared" si="80"/>
        <v>277</v>
      </c>
      <c r="U151" s="192" t="s">
        <v>298</v>
      </c>
      <c r="V151" s="134">
        <f t="shared" si="81"/>
        <v>0</v>
      </c>
      <c r="W151" s="192">
        <v>11</v>
      </c>
      <c r="X151" s="192">
        <f t="shared" si="82"/>
        <v>2.1022222222222222</v>
      </c>
      <c r="Y151" s="181">
        <f t="shared" si="83"/>
        <v>11</v>
      </c>
      <c r="Z151" s="200"/>
      <c r="AA151" s="196">
        <v>-44</v>
      </c>
      <c r="AB151" s="197">
        <v>-15</v>
      </c>
      <c r="AC151" s="197">
        <v>5</v>
      </c>
      <c r="AD151" s="197">
        <v>-55</v>
      </c>
      <c r="AE151" s="197">
        <v>-42</v>
      </c>
      <c r="AF151" s="163">
        <v>21</v>
      </c>
    </row>
    <row r="152" spans="2:32" x14ac:dyDescent="0.25">
      <c r="B152" s="13">
        <v>43974</v>
      </c>
      <c r="C152" s="184">
        <v>131531</v>
      </c>
      <c r="D152" s="30"/>
      <c r="E152" s="50" t="s">
        <v>89</v>
      </c>
      <c r="F152" s="30"/>
      <c r="G152" s="190">
        <v>16</v>
      </c>
      <c r="H152" s="191">
        <v>20</v>
      </c>
      <c r="I152" s="192">
        <v>880</v>
      </c>
      <c r="J152" s="193">
        <v>0.95965103598691381</v>
      </c>
      <c r="K152" s="192">
        <v>52</v>
      </c>
      <c r="L152" s="193">
        <v>0.96296296296296291</v>
      </c>
      <c r="M152" s="194">
        <v>932</v>
      </c>
      <c r="N152" s="200"/>
      <c r="O152" s="200"/>
      <c r="P152" s="199">
        <v>0</v>
      </c>
      <c r="Q152" s="139">
        <f t="shared" si="78"/>
        <v>0</v>
      </c>
      <c r="R152" s="199" t="s">
        <v>298</v>
      </c>
      <c r="S152" s="139">
        <f t="shared" si="79"/>
        <v>0</v>
      </c>
      <c r="T152" s="148">
        <f t="shared" si="80"/>
        <v>0</v>
      </c>
      <c r="U152" s="199" t="s">
        <v>298</v>
      </c>
      <c r="V152" s="139">
        <f t="shared" si="81"/>
        <v>0</v>
      </c>
      <c r="W152" s="199">
        <v>0</v>
      </c>
      <c r="X152" s="192">
        <f t="shared" si="82"/>
        <v>0</v>
      </c>
      <c r="Y152" s="181">
        <f t="shared" si="83"/>
        <v>0</v>
      </c>
      <c r="Z152" s="200"/>
      <c r="AA152" s="196">
        <v>-45</v>
      </c>
      <c r="AB152" s="197">
        <v>-18</v>
      </c>
      <c r="AC152" s="197">
        <v>14</v>
      </c>
      <c r="AD152" s="197">
        <v>-48</v>
      </c>
      <c r="AE152" s="197">
        <v>-18</v>
      </c>
      <c r="AF152" s="163">
        <v>10</v>
      </c>
    </row>
    <row r="153" spans="2:32" x14ac:dyDescent="0.25">
      <c r="B153" s="13">
        <v>43975</v>
      </c>
      <c r="C153" s="184">
        <v>131610</v>
      </c>
      <c r="D153" s="30"/>
      <c r="E153" s="50" t="s">
        <v>89</v>
      </c>
      <c r="F153" s="30"/>
      <c r="G153" s="190">
        <v>14</v>
      </c>
      <c r="H153" s="191">
        <v>18</v>
      </c>
      <c r="I153" s="192">
        <v>857</v>
      </c>
      <c r="J153" s="193">
        <v>0.95222222222222219</v>
      </c>
      <c r="K153" s="192">
        <v>35</v>
      </c>
      <c r="L153" s="193">
        <v>0.97222222222222221</v>
      </c>
      <c r="M153" s="194">
        <v>892</v>
      </c>
      <c r="N153" s="200"/>
      <c r="O153" s="200"/>
      <c r="P153" s="199">
        <v>0</v>
      </c>
      <c r="Q153" s="139">
        <f t="shared" si="78"/>
        <v>0</v>
      </c>
      <c r="R153" s="199" t="s">
        <v>298</v>
      </c>
      <c r="S153" s="139">
        <f t="shared" si="79"/>
        <v>0</v>
      </c>
      <c r="T153" s="148">
        <f t="shared" si="80"/>
        <v>0</v>
      </c>
      <c r="U153" s="199" t="s">
        <v>298</v>
      </c>
      <c r="V153" s="139">
        <f t="shared" si="81"/>
        <v>0</v>
      </c>
      <c r="W153" s="199">
        <v>0</v>
      </c>
      <c r="X153" s="192">
        <f t="shared" si="82"/>
        <v>0</v>
      </c>
      <c r="Y153" s="181">
        <f t="shared" si="83"/>
        <v>0</v>
      </c>
      <c r="Z153" s="200"/>
      <c r="AA153" s="196">
        <v>-49</v>
      </c>
      <c r="AB153" s="197">
        <v>-27</v>
      </c>
      <c r="AC153" s="197">
        <v>19</v>
      </c>
      <c r="AD153" s="197">
        <v>-53</v>
      </c>
      <c r="AE153" s="197">
        <v>-15</v>
      </c>
      <c r="AF153" s="163">
        <v>7</v>
      </c>
    </row>
    <row r="154" spans="2:32" x14ac:dyDescent="0.25">
      <c r="B154" s="13">
        <v>43976</v>
      </c>
      <c r="C154" s="184">
        <v>132910</v>
      </c>
      <c r="D154" s="30"/>
      <c r="E154" s="50" t="s">
        <v>89</v>
      </c>
      <c r="F154" s="30"/>
      <c r="G154" s="190">
        <v>20</v>
      </c>
      <c r="H154" s="191">
        <v>24</v>
      </c>
      <c r="I154" s="192">
        <v>1446</v>
      </c>
      <c r="J154" s="193">
        <v>0.97439353099730464</v>
      </c>
      <c r="K154" s="192">
        <v>86</v>
      </c>
      <c r="L154" s="193">
        <v>0.85148514851485146</v>
      </c>
      <c r="M154" s="194">
        <v>1532</v>
      </c>
      <c r="N154" s="200"/>
      <c r="O154" s="200"/>
      <c r="P154" s="192">
        <v>307</v>
      </c>
      <c r="Q154" s="134">
        <f t="shared" si="78"/>
        <v>1.5548881036513544</v>
      </c>
      <c r="R154" s="192" t="s">
        <v>314</v>
      </c>
      <c r="S154" s="134">
        <f t="shared" si="79"/>
        <v>1.2546419098143236</v>
      </c>
      <c r="T154" s="129">
        <f t="shared" si="80"/>
        <v>384</v>
      </c>
      <c r="U154" s="192" t="s">
        <v>298</v>
      </c>
      <c r="V154" s="134">
        <f t="shared" si="81"/>
        <v>0</v>
      </c>
      <c r="W154" s="192">
        <v>12</v>
      </c>
      <c r="X154" s="192">
        <f t="shared" si="82"/>
        <v>2.293333333333333</v>
      </c>
      <c r="Y154" s="181">
        <f t="shared" si="83"/>
        <v>12</v>
      </c>
      <c r="Z154" s="200"/>
      <c r="AA154" s="196">
        <v>-40</v>
      </c>
      <c r="AB154" s="197">
        <v>-18</v>
      </c>
      <c r="AC154" s="197">
        <v>12</v>
      </c>
      <c r="AD154" s="197">
        <v>-55</v>
      </c>
      <c r="AE154" s="197">
        <v>-41</v>
      </c>
      <c r="AF154" s="163">
        <v>19</v>
      </c>
    </row>
    <row r="155" spans="2:32" x14ac:dyDescent="0.25">
      <c r="B155" s="13">
        <v>43977</v>
      </c>
      <c r="C155" s="184">
        <v>133935</v>
      </c>
      <c r="D155" s="30"/>
      <c r="E155" s="50">
        <v>111258</v>
      </c>
      <c r="F155" s="30"/>
      <c r="G155" s="190">
        <v>14</v>
      </c>
      <c r="H155" s="191">
        <v>24</v>
      </c>
      <c r="I155" s="192">
        <v>1447</v>
      </c>
      <c r="J155" s="193">
        <v>0.97179314976494291</v>
      </c>
      <c r="K155" s="192">
        <v>111</v>
      </c>
      <c r="L155" s="193">
        <v>1.009090909090909</v>
      </c>
      <c r="M155" s="194">
        <v>1558</v>
      </c>
      <c r="N155" s="200"/>
      <c r="O155" s="200"/>
      <c r="P155" s="192">
        <v>442</v>
      </c>
      <c r="Q155" s="134">
        <f t="shared" ref="Q155:Q158" si="84">P155/$P$68</f>
        <v>2.2386336866902234</v>
      </c>
      <c r="R155" s="192" t="s">
        <v>315</v>
      </c>
      <c r="S155" s="134">
        <f t="shared" ref="S155:S158" si="85">R155/$R$68</f>
        <v>2.3300492610837438</v>
      </c>
      <c r="T155" s="129">
        <f t="shared" ref="T155:T158" si="86">P155+R155</f>
        <v>585</v>
      </c>
      <c r="U155" s="192" t="s">
        <v>298</v>
      </c>
      <c r="V155" s="134">
        <f t="shared" ref="V155:V158" si="87">U155/$U$68</f>
        <v>0</v>
      </c>
      <c r="W155" s="192">
        <v>11</v>
      </c>
      <c r="X155" s="192">
        <f t="shared" ref="X155:X158" si="88">W155/$W$68</f>
        <v>2.1022222222222222</v>
      </c>
      <c r="Y155" s="181">
        <f t="shared" ref="Y155:Y158" si="89">U155+W155</f>
        <v>11</v>
      </c>
      <c r="Z155" s="200"/>
      <c r="AA155" s="196">
        <v>-39</v>
      </c>
      <c r="AB155" s="197">
        <v>-17</v>
      </c>
      <c r="AC155" s="197">
        <v>18</v>
      </c>
      <c r="AD155" s="197">
        <v>-54</v>
      </c>
      <c r="AE155" s="197">
        <v>-39</v>
      </c>
      <c r="AF155" s="163">
        <v>19</v>
      </c>
    </row>
    <row r="156" spans="2:32" x14ac:dyDescent="0.25">
      <c r="B156" s="13">
        <v>43978</v>
      </c>
      <c r="C156" s="184">
        <v>134918</v>
      </c>
      <c r="D156" s="30"/>
      <c r="E156" s="50">
        <v>111536</v>
      </c>
      <c r="F156" s="30"/>
      <c r="G156" s="190">
        <v>15</v>
      </c>
      <c r="H156" s="191">
        <v>22</v>
      </c>
      <c r="I156" s="192">
        <v>1450</v>
      </c>
      <c r="J156" s="193">
        <v>0.97315436241610742</v>
      </c>
      <c r="K156" s="192">
        <v>88</v>
      </c>
      <c r="L156" s="193">
        <v>0.73949579831932777</v>
      </c>
      <c r="M156" s="194">
        <v>1538</v>
      </c>
      <c r="N156" s="200"/>
      <c r="O156" s="200"/>
      <c r="P156" s="192">
        <v>466</v>
      </c>
      <c r="Q156" s="134">
        <f t="shared" si="84"/>
        <v>2.360188457008245</v>
      </c>
      <c r="R156" s="192" t="s">
        <v>316</v>
      </c>
      <c r="S156" s="134">
        <f t="shared" si="85"/>
        <v>1.9064039408866995</v>
      </c>
      <c r="T156" s="129">
        <f t="shared" si="86"/>
        <v>583</v>
      </c>
      <c r="U156" s="192" t="s">
        <v>298</v>
      </c>
      <c r="V156" s="134">
        <f t="shared" si="87"/>
        <v>0</v>
      </c>
      <c r="W156" s="192">
        <v>8</v>
      </c>
      <c r="X156" s="192">
        <f t="shared" si="88"/>
        <v>1.5288888888888887</v>
      </c>
      <c r="Y156" s="181">
        <f t="shared" si="89"/>
        <v>8</v>
      </c>
      <c r="Z156" s="200"/>
      <c r="AA156" s="196">
        <v>-38</v>
      </c>
      <c r="AB156" s="197">
        <v>-17</v>
      </c>
      <c r="AC156" s="197">
        <v>31</v>
      </c>
      <c r="AD156" s="197">
        <v>-52</v>
      </c>
      <c r="AE156" s="197">
        <v>-39</v>
      </c>
      <c r="AF156" s="163">
        <v>18</v>
      </c>
    </row>
    <row r="157" spans="2:32" x14ac:dyDescent="0.25">
      <c r="B157" s="13">
        <v>43979</v>
      </c>
      <c r="C157" s="184">
        <v>135805</v>
      </c>
      <c r="D157" s="30"/>
      <c r="E157" s="50" t="s">
        <v>89</v>
      </c>
      <c r="F157" s="30"/>
      <c r="G157" s="190">
        <v>19</v>
      </c>
      <c r="H157" s="191">
        <v>23</v>
      </c>
      <c r="I157" s="192">
        <v>1451</v>
      </c>
      <c r="J157" s="193">
        <v>0.974479516453996</v>
      </c>
      <c r="K157" s="192">
        <v>90</v>
      </c>
      <c r="L157" s="193">
        <v>0.86538461538461542</v>
      </c>
      <c r="M157" s="194">
        <v>1541</v>
      </c>
      <c r="N157" s="200"/>
      <c r="O157" s="200"/>
      <c r="P157" s="192">
        <v>675</v>
      </c>
      <c r="Q157" s="134">
        <f t="shared" si="84"/>
        <v>3.4187279151943462</v>
      </c>
      <c r="R157" s="192" t="s">
        <v>317</v>
      </c>
      <c r="S157" s="134">
        <f t="shared" si="85"/>
        <v>3.1773399014778323</v>
      </c>
      <c r="T157" s="129">
        <f t="shared" si="86"/>
        <v>870</v>
      </c>
      <c r="U157" s="192" t="s">
        <v>298</v>
      </c>
      <c r="V157" s="134">
        <f t="shared" si="87"/>
        <v>0</v>
      </c>
      <c r="W157" s="192">
        <v>10</v>
      </c>
      <c r="X157" s="192">
        <f t="shared" si="88"/>
        <v>1.911111111111111</v>
      </c>
      <c r="Y157" s="181">
        <f t="shared" si="89"/>
        <v>10</v>
      </c>
      <c r="Z157" s="200"/>
      <c r="AA157" s="196">
        <v>-36</v>
      </c>
      <c r="AB157" s="197">
        <v>-12</v>
      </c>
      <c r="AC157" s="197">
        <v>32</v>
      </c>
      <c r="AD157" s="197">
        <v>-52</v>
      </c>
      <c r="AE157" s="197">
        <v>-39</v>
      </c>
      <c r="AF157" s="163">
        <v>18</v>
      </c>
    </row>
    <row r="158" spans="2:32" x14ac:dyDescent="0.25">
      <c r="B158" s="13">
        <v>43980</v>
      </c>
      <c r="C158" s="184">
        <v>136474</v>
      </c>
      <c r="D158" s="30"/>
      <c r="E158" s="50" t="s">
        <v>89</v>
      </c>
      <c r="F158" s="30"/>
      <c r="G158" s="190">
        <v>17</v>
      </c>
      <c r="H158" s="191">
        <v>20</v>
      </c>
      <c r="I158" s="192">
        <v>1451</v>
      </c>
      <c r="J158" s="193">
        <v>0.97186872069658403</v>
      </c>
      <c r="K158" s="192">
        <v>86</v>
      </c>
      <c r="L158" s="193">
        <v>0.77477477477477474</v>
      </c>
      <c r="M158" s="194">
        <v>1537</v>
      </c>
      <c r="N158" s="200"/>
      <c r="O158" s="200"/>
      <c r="P158" s="192">
        <v>687</v>
      </c>
      <c r="Q158" s="134">
        <f t="shared" si="84"/>
        <v>3.4795053003533565</v>
      </c>
      <c r="R158" s="192" t="s">
        <v>318</v>
      </c>
      <c r="S158" s="134">
        <f t="shared" si="85"/>
        <v>5.7355058734369075</v>
      </c>
      <c r="T158" s="129">
        <f t="shared" si="86"/>
        <v>1039</v>
      </c>
      <c r="U158" s="192" t="s">
        <v>298</v>
      </c>
      <c r="V158" s="134">
        <f t="shared" si="87"/>
        <v>0</v>
      </c>
      <c r="W158" s="192">
        <v>0</v>
      </c>
      <c r="X158" s="192">
        <f t="shared" si="88"/>
        <v>0</v>
      </c>
      <c r="Y158" s="181">
        <f t="shared" si="89"/>
        <v>0</v>
      </c>
      <c r="Z158" s="200"/>
      <c r="AA158" s="196">
        <v>-39</v>
      </c>
      <c r="AB158" s="197">
        <v>-11</v>
      </c>
      <c r="AC158" s="197">
        <v>23</v>
      </c>
      <c r="AD158" s="197">
        <v>-51</v>
      </c>
      <c r="AE158" s="197">
        <v>-38</v>
      </c>
      <c r="AF158" s="163">
        <v>18</v>
      </c>
    </row>
    <row r="159" spans="2:32" x14ac:dyDescent="0.25">
      <c r="B159" s="13">
        <v>43981</v>
      </c>
      <c r="C159" s="184">
        <v>136550</v>
      </c>
      <c r="D159" s="30"/>
      <c r="E159" s="50" t="s">
        <v>89</v>
      </c>
      <c r="F159" s="30"/>
      <c r="G159" s="190">
        <v>21</v>
      </c>
      <c r="H159" s="191">
        <v>26</v>
      </c>
      <c r="I159" s="192">
        <v>882</v>
      </c>
      <c r="J159" s="193">
        <v>0.96183206106870234</v>
      </c>
      <c r="K159" s="192">
        <v>50</v>
      </c>
      <c r="L159" s="193">
        <v>0.92592592592592593</v>
      </c>
      <c r="M159" s="194">
        <v>932</v>
      </c>
      <c r="N159" s="200"/>
      <c r="O159" s="200"/>
      <c r="P159" s="199">
        <v>0</v>
      </c>
      <c r="Q159" s="139">
        <f t="shared" ref="Q159:Q161" si="90">P159/$P$68</f>
        <v>0</v>
      </c>
      <c r="R159" s="199" t="s">
        <v>298</v>
      </c>
      <c r="S159" s="139">
        <f t="shared" ref="S159:S161" si="91">R159/$R$68</f>
        <v>0</v>
      </c>
      <c r="T159" s="148">
        <f t="shared" ref="T159:T161" si="92">P159+R159</f>
        <v>0</v>
      </c>
      <c r="U159" s="199" t="s">
        <v>298</v>
      </c>
      <c r="V159" s="139">
        <f t="shared" ref="V159:V161" si="93">U159/$U$68</f>
        <v>0</v>
      </c>
      <c r="W159" s="199">
        <v>0</v>
      </c>
      <c r="X159" s="192">
        <f t="shared" ref="X159:X161" si="94">W159/$W$68</f>
        <v>0</v>
      </c>
      <c r="Y159" s="181">
        <f t="shared" ref="Y159:Y161" si="95">U159+W159</f>
        <v>0</v>
      </c>
      <c r="Z159" s="200"/>
      <c r="AA159" s="196">
        <v>-41</v>
      </c>
      <c r="AB159" s="197">
        <v>-14</v>
      </c>
      <c r="AC159" s="197">
        <v>13</v>
      </c>
      <c r="AD159" s="197">
        <v>-45</v>
      </c>
      <c r="AE159" s="197">
        <v>-10</v>
      </c>
      <c r="AF159" s="163">
        <v>8</v>
      </c>
    </row>
    <row r="160" spans="2:32" x14ac:dyDescent="0.25">
      <c r="B160" s="13">
        <v>43982</v>
      </c>
      <c r="C160" s="184">
        <v>136599</v>
      </c>
      <c r="D160" s="30"/>
      <c r="E160" s="50" t="s">
        <v>89</v>
      </c>
      <c r="F160" s="30"/>
      <c r="G160" s="190">
        <v>15</v>
      </c>
      <c r="H160" s="191">
        <v>20</v>
      </c>
      <c r="I160" s="299">
        <v>882</v>
      </c>
      <c r="J160" s="193">
        <v>0.98</v>
      </c>
      <c r="K160" s="192">
        <v>28</v>
      </c>
      <c r="L160" s="193">
        <v>0.77777777777777779</v>
      </c>
      <c r="M160" s="194">
        <v>910</v>
      </c>
      <c r="N160" s="200"/>
      <c r="O160" s="200"/>
      <c r="P160" s="199">
        <v>0</v>
      </c>
      <c r="Q160" s="139">
        <f t="shared" si="90"/>
        <v>0</v>
      </c>
      <c r="R160" s="199" t="s">
        <v>298</v>
      </c>
      <c r="S160" s="139">
        <f t="shared" si="91"/>
        <v>0</v>
      </c>
      <c r="T160" s="148">
        <f t="shared" si="92"/>
        <v>0</v>
      </c>
      <c r="U160" s="199" t="s">
        <v>298</v>
      </c>
      <c r="V160" s="139">
        <f t="shared" si="93"/>
        <v>0</v>
      </c>
      <c r="W160" s="199">
        <v>0</v>
      </c>
      <c r="X160" s="192">
        <f t="shared" si="94"/>
        <v>0</v>
      </c>
      <c r="Y160" s="181">
        <f t="shared" si="95"/>
        <v>0</v>
      </c>
      <c r="Z160" s="200"/>
      <c r="AA160" s="196">
        <v>-45</v>
      </c>
      <c r="AB160" s="197">
        <v>-22</v>
      </c>
      <c r="AC160" s="197">
        <v>-2</v>
      </c>
      <c r="AD160" s="197">
        <v>-50</v>
      </c>
      <c r="AE160" s="197">
        <v>-5</v>
      </c>
      <c r="AF160" s="163">
        <v>6</v>
      </c>
    </row>
    <row r="161" spans="2:32" x14ac:dyDescent="0.25">
      <c r="B161" s="13">
        <v>43983</v>
      </c>
      <c r="C161" s="184">
        <v>139115</v>
      </c>
      <c r="D161" s="30"/>
      <c r="E161" s="50" t="s">
        <v>89</v>
      </c>
      <c r="F161" s="30"/>
      <c r="G161" s="190">
        <v>24</v>
      </c>
      <c r="H161" s="191">
        <v>20</v>
      </c>
      <c r="I161" s="192">
        <v>1464</v>
      </c>
      <c r="J161" s="193">
        <v>0.98652291105121293</v>
      </c>
      <c r="K161" s="192">
        <v>88</v>
      </c>
      <c r="L161" s="193">
        <v>0.87128712871287128</v>
      </c>
      <c r="M161" s="194">
        <v>1552</v>
      </c>
      <c r="N161" s="200"/>
      <c r="O161" s="200"/>
      <c r="P161" s="192">
        <v>236</v>
      </c>
      <c r="Q161" s="134">
        <f t="shared" si="90"/>
        <v>1.1952885747938751</v>
      </c>
      <c r="R161" s="192" t="s">
        <v>319</v>
      </c>
      <c r="S161" s="134">
        <f t="shared" si="91"/>
        <v>1.5153467222432739</v>
      </c>
      <c r="T161" s="129">
        <f t="shared" si="92"/>
        <v>329</v>
      </c>
      <c r="U161" s="192" t="s">
        <v>298</v>
      </c>
      <c r="V161" s="134">
        <f t="shared" si="93"/>
        <v>0</v>
      </c>
      <c r="W161" s="192">
        <v>17</v>
      </c>
      <c r="X161" s="192">
        <f t="shared" si="94"/>
        <v>3.2488888888888887</v>
      </c>
      <c r="Y161" s="181">
        <f t="shared" si="95"/>
        <v>17</v>
      </c>
      <c r="Z161" s="200"/>
      <c r="AA161" s="196">
        <v>-29</v>
      </c>
      <c r="AB161" s="197">
        <v>-8</v>
      </c>
      <c r="AC161" s="197">
        <v>7</v>
      </c>
      <c r="AD161" s="197">
        <v>-46</v>
      </c>
      <c r="AE161" s="197">
        <v>-35</v>
      </c>
      <c r="AF161" s="163">
        <v>16</v>
      </c>
    </row>
    <row r="162" spans="2:32" x14ac:dyDescent="0.25">
      <c r="B162" s="13">
        <v>43984</v>
      </c>
      <c r="C162" s="184">
        <v>140679</v>
      </c>
      <c r="D162" s="30"/>
      <c r="E162" s="50">
        <v>112549</v>
      </c>
      <c r="F162" s="30"/>
      <c r="G162" s="190">
        <v>20</v>
      </c>
      <c r="H162" s="191">
        <v>15</v>
      </c>
      <c r="I162" s="192">
        <v>1464</v>
      </c>
      <c r="J162" s="193">
        <v>0.98321020819341842</v>
      </c>
      <c r="K162" s="192">
        <v>105</v>
      </c>
      <c r="L162" s="193">
        <v>0.95454545454545459</v>
      </c>
      <c r="M162" s="194">
        <v>1569</v>
      </c>
      <c r="N162" s="200"/>
      <c r="O162" s="200"/>
      <c r="P162" s="192">
        <v>304</v>
      </c>
      <c r="Q162" s="134">
        <f t="shared" ref="Q162:Q168" si="96">P162/$P$68</f>
        <v>1.5396937573616019</v>
      </c>
      <c r="R162" s="192" t="s">
        <v>320</v>
      </c>
      <c r="S162" s="134">
        <f t="shared" ref="S162:S168" si="97">R162/$R$68</f>
        <v>1.270935960591133</v>
      </c>
      <c r="T162" s="129">
        <f t="shared" ref="T162:T168" si="98">P162+R162</f>
        <v>382</v>
      </c>
      <c r="U162" s="192" t="s">
        <v>298</v>
      </c>
      <c r="V162" s="134">
        <f t="shared" ref="V162:V168" si="99">U162/$U$68</f>
        <v>0</v>
      </c>
      <c r="W162" s="192">
        <v>10</v>
      </c>
      <c r="X162" s="192">
        <f t="shared" ref="X162:X168" si="100">W162/$W$68</f>
        <v>1.911111111111111</v>
      </c>
      <c r="Y162" s="181">
        <f t="shared" ref="Y162:Y168" si="101">U162+W162</f>
        <v>10</v>
      </c>
      <c r="Z162" s="200"/>
      <c r="AA162" s="196">
        <v>-32</v>
      </c>
      <c r="AB162" s="197">
        <v>-12</v>
      </c>
      <c r="AC162" s="197">
        <v>0</v>
      </c>
      <c r="AD162" s="197">
        <v>-47</v>
      </c>
      <c r="AE162" s="197">
        <v>-34</v>
      </c>
      <c r="AF162" s="163">
        <v>17</v>
      </c>
    </row>
    <row r="163" spans="2:32" x14ac:dyDescent="0.25">
      <c r="B163" s="13">
        <v>43985</v>
      </c>
      <c r="C163" s="184">
        <v>142135</v>
      </c>
      <c r="D163" s="30"/>
      <c r="E163" s="50" t="s">
        <v>89</v>
      </c>
      <c r="F163" s="30"/>
      <c r="G163" s="190">
        <v>20</v>
      </c>
      <c r="H163" s="191">
        <v>24</v>
      </c>
      <c r="I163" s="192">
        <v>1450</v>
      </c>
      <c r="J163" s="193">
        <v>0.97315436241610742</v>
      </c>
      <c r="K163" s="192">
        <v>112</v>
      </c>
      <c r="L163" s="193">
        <v>0.94117647058823528</v>
      </c>
      <c r="M163" s="194">
        <v>1562</v>
      </c>
      <c r="N163" s="200"/>
      <c r="O163" s="200"/>
      <c r="P163" s="192">
        <v>274</v>
      </c>
      <c r="Q163" s="134">
        <f t="shared" si="96"/>
        <v>1.3877502944640754</v>
      </c>
      <c r="R163" s="192" t="s">
        <v>321</v>
      </c>
      <c r="S163" s="134">
        <f t="shared" si="97"/>
        <v>0.71693823417961344</v>
      </c>
      <c r="T163" s="129">
        <f t="shared" si="98"/>
        <v>318</v>
      </c>
      <c r="U163" s="192" t="s">
        <v>322</v>
      </c>
      <c r="V163" s="134">
        <f t="shared" si="99"/>
        <v>6.1428571428571423</v>
      </c>
      <c r="W163" s="192">
        <v>8</v>
      </c>
      <c r="X163" s="192">
        <f t="shared" si="100"/>
        <v>1.5288888888888887</v>
      </c>
      <c r="Y163" s="181">
        <f t="shared" si="101"/>
        <v>12</v>
      </c>
      <c r="Z163" s="200"/>
      <c r="AA163" s="196">
        <v>-32</v>
      </c>
      <c r="AB163" s="197">
        <v>-12</v>
      </c>
      <c r="AC163" s="197">
        <v>8</v>
      </c>
      <c r="AD163" s="197">
        <v>-45</v>
      </c>
      <c r="AE163" s="197">
        <v>-34</v>
      </c>
      <c r="AF163" s="163">
        <v>16</v>
      </c>
    </row>
    <row r="164" spans="2:32" x14ac:dyDescent="0.25">
      <c r="B164" s="13">
        <v>43986</v>
      </c>
      <c r="C164" s="184">
        <v>143499</v>
      </c>
      <c r="D164" s="30"/>
      <c r="E164" s="50" t="s">
        <v>89</v>
      </c>
      <c r="F164" s="30"/>
      <c r="G164" s="190">
        <v>31</v>
      </c>
      <c r="H164" s="191">
        <v>28</v>
      </c>
      <c r="I164" s="192">
        <v>1464</v>
      </c>
      <c r="J164" s="193">
        <v>0.98321020819341842</v>
      </c>
      <c r="K164" s="192">
        <v>86</v>
      </c>
      <c r="L164" s="193">
        <v>0.82692307692307687</v>
      </c>
      <c r="M164" s="194">
        <v>1550</v>
      </c>
      <c r="N164" s="200"/>
      <c r="O164" s="200"/>
      <c r="P164" s="192">
        <v>286</v>
      </c>
      <c r="Q164" s="134">
        <f t="shared" si="96"/>
        <v>1.4485276796230859</v>
      </c>
      <c r="R164" s="192" t="s">
        <v>307</v>
      </c>
      <c r="S164" s="134">
        <f t="shared" si="97"/>
        <v>0.6680560818491853</v>
      </c>
      <c r="T164" s="129">
        <f t="shared" si="98"/>
        <v>327</v>
      </c>
      <c r="U164" s="192" t="s">
        <v>298</v>
      </c>
      <c r="V164" s="134">
        <f t="shared" si="99"/>
        <v>0</v>
      </c>
      <c r="W164" s="192">
        <v>3</v>
      </c>
      <c r="X164" s="192">
        <f t="shared" si="100"/>
        <v>0.57333333333333325</v>
      </c>
      <c r="Y164" s="181">
        <f t="shared" si="101"/>
        <v>3</v>
      </c>
      <c r="Z164" s="200"/>
      <c r="AA164" s="196">
        <v>-31</v>
      </c>
      <c r="AB164" s="197">
        <v>-11</v>
      </c>
      <c r="AC164" s="197">
        <v>6</v>
      </c>
      <c r="AD164" s="197">
        <v>-45</v>
      </c>
      <c r="AE164" s="197">
        <v>-34</v>
      </c>
      <c r="AF164" s="163">
        <v>16</v>
      </c>
    </row>
    <row r="165" spans="2:32" x14ac:dyDescent="0.25">
      <c r="B165" s="13">
        <v>43987</v>
      </c>
      <c r="C165" s="184">
        <v>144960</v>
      </c>
      <c r="D165" s="30"/>
      <c r="E165" s="50">
        <v>112961</v>
      </c>
      <c r="F165" s="30"/>
      <c r="G165" s="190">
        <v>24</v>
      </c>
      <c r="H165" s="191">
        <v>25</v>
      </c>
      <c r="I165" s="192">
        <v>1443</v>
      </c>
      <c r="J165" s="193">
        <v>0.96651038178164772</v>
      </c>
      <c r="K165" s="192">
        <v>87</v>
      </c>
      <c r="L165" s="193">
        <v>0.78378378378378377</v>
      </c>
      <c r="M165" s="194">
        <v>1530</v>
      </c>
      <c r="N165" s="200"/>
      <c r="O165" s="200"/>
      <c r="P165" s="192">
        <v>268</v>
      </c>
      <c r="Q165" s="134">
        <f t="shared" si="96"/>
        <v>1.35736160188457</v>
      </c>
      <c r="R165" s="192" t="s">
        <v>323</v>
      </c>
      <c r="S165" s="134">
        <f t="shared" si="97"/>
        <v>0.61917392951875705</v>
      </c>
      <c r="T165" s="129">
        <f t="shared" si="98"/>
        <v>306</v>
      </c>
      <c r="U165" s="192" t="s">
        <v>306</v>
      </c>
      <c r="V165" s="134">
        <f t="shared" si="99"/>
        <v>1.5357142857142856</v>
      </c>
      <c r="W165" s="192">
        <v>35</v>
      </c>
      <c r="X165" s="192">
        <f t="shared" si="100"/>
        <v>6.6888888888888882</v>
      </c>
      <c r="Y165" s="181">
        <f t="shared" si="101"/>
        <v>36</v>
      </c>
      <c r="Z165" s="200"/>
      <c r="AA165" s="196">
        <v>-33</v>
      </c>
      <c r="AB165" s="197">
        <v>-10</v>
      </c>
      <c r="AC165" s="197">
        <v>9</v>
      </c>
      <c r="AD165" s="197">
        <v>-46</v>
      </c>
      <c r="AE165" s="197">
        <v>-33</v>
      </c>
      <c r="AF165" s="163">
        <v>17</v>
      </c>
    </row>
    <row r="166" spans="2:32" x14ac:dyDescent="0.25">
      <c r="B166" s="13">
        <v>43988</v>
      </c>
      <c r="C166" s="184">
        <v>145116</v>
      </c>
      <c r="D166" s="30"/>
      <c r="E166" s="50" t="s">
        <v>89</v>
      </c>
      <c r="F166" s="30"/>
      <c r="G166" s="190">
        <v>26</v>
      </c>
      <c r="H166" s="191">
        <v>18</v>
      </c>
      <c r="I166" s="192">
        <v>903</v>
      </c>
      <c r="J166" s="193">
        <v>0.98473282442748089</v>
      </c>
      <c r="K166" s="192">
        <v>55</v>
      </c>
      <c r="L166" s="193">
        <v>1.0185185185185186</v>
      </c>
      <c r="M166" s="194">
        <v>958</v>
      </c>
      <c r="N166" s="200"/>
      <c r="O166" s="200"/>
      <c r="P166" s="201">
        <v>0</v>
      </c>
      <c r="Q166" s="179">
        <f t="shared" si="96"/>
        <v>0</v>
      </c>
      <c r="R166" s="201" t="s">
        <v>298</v>
      </c>
      <c r="S166" s="179">
        <f t="shared" si="97"/>
        <v>0</v>
      </c>
      <c r="T166" s="180">
        <f t="shared" si="98"/>
        <v>0</v>
      </c>
      <c r="U166" s="201" t="s">
        <v>298</v>
      </c>
      <c r="V166" s="179">
        <f t="shared" si="99"/>
        <v>0</v>
      </c>
      <c r="W166" s="201">
        <v>0</v>
      </c>
      <c r="X166" s="192">
        <f t="shared" si="100"/>
        <v>0</v>
      </c>
      <c r="Y166" s="181">
        <f t="shared" si="101"/>
        <v>0</v>
      </c>
      <c r="Z166" s="200"/>
      <c r="AA166" s="196">
        <v>-35</v>
      </c>
      <c r="AB166" s="197">
        <v>-13</v>
      </c>
      <c r="AC166" s="197">
        <v>5</v>
      </c>
      <c r="AD166" s="197">
        <v>-39</v>
      </c>
      <c r="AE166" s="197">
        <v>-7</v>
      </c>
      <c r="AF166" s="163">
        <v>8</v>
      </c>
    </row>
    <row r="167" spans="2:32" x14ac:dyDescent="0.25">
      <c r="B167" s="13">
        <v>43989</v>
      </c>
      <c r="C167" s="184">
        <v>145227</v>
      </c>
      <c r="D167" s="30"/>
      <c r="E167" s="50" t="s">
        <v>89</v>
      </c>
      <c r="F167" s="30"/>
      <c r="G167" s="190">
        <v>35</v>
      </c>
      <c r="H167" s="191">
        <v>15</v>
      </c>
      <c r="I167" s="192">
        <v>881</v>
      </c>
      <c r="J167" s="193">
        <v>0.97888888888888892</v>
      </c>
      <c r="K167" s="192">
        <v>36</v>
      </c>
      <c r="L167" s="193">
        <v>1</v>
      </c>
      <c r="M167" s="194">
        <v>917</v>
      </c>
      <c r="N167" s="200"/>
      <c r="O167" s="200"/>
      <c r="P167" s="201">
        <v>0</v>
      </c>
      <c r="Q167" s="179">
        <f t="shared" si="96"/>
        <v>0</v>
      </c>
      <c r="R167" s="201" t="s">
        <v>298</v>
      </c>
      <c r="S167" s="179">
        <f t="shared" si="97"/>
        <v>0</v>
      </c>
      <c r="T167" s="180">
        <f t="shared" si="98"/>
        <v>0</v>
      </c>
      <c r="U167" s="201" t="s">
        <v>298</v>
      </c>
      <c r="V167" s="179">
        <f t="shared" si="99"/>
        <v>0</v>
      </c>
      <c r="W167" s="201">
        <v>0</v>
      </c>
      <c r="X167" s="192">
        <f t="shared" si="100"/>
        <v>0</v>
      </c>
      <c r="Y167" s="181">
        <f t="shared" si="101"/>
        <v>0</v>
      </c>
      <c r="Z167" s="200"/>
      <c r="AA167" s="196">
        <v>-38</v>
      </c>
      <c r="AB167" s="197">
        <v>-19</v>
      </c>
      <c r="AC167" s="197">
        <v>-5</v>
      </c>
      <c r="AD167" s="197">
        <v>-47</v>
      </c>
      <c r="AE167" s="197">
        <v>-2</v>
      </c>
      <c r="AF167" s="163">
        <v>7</v>
      </c>
    </row>
    <row r="168" spans="2:32" x14ac:dyDescent="0.25">
      <c r="B168" s="13">
        <v>43990</v>
      </c>
      <c r="C168" s="184">
        <v>146811</v>
      </c>
      <c r="D168" s="30"/>
      <c r="E168" s="50" t="s">
        <v>89</v>
      </c>
      <c r="F168" s="30"/>
      <c r="G168" s="190">
        <v>26</v>
      </c>
      <c r="H168" s="191">
        <v>17</v>
      </c>
      <c r="I168" s="192">
        <v>1463</v>
      </c>
      <c r="J168" s="193">
        <v>0.98584905660377353</v>
      </c>
      <c r="K168" s="192">
        <v>98</v>
      </c>
      <c r="L168" s="193">
        <v>0.97029702970297027</v>
      </c>
      <c r="M168" s="194">
        <v>1561</v>
      </c>
      <c r="N168" s="200"/>
      <c r="O168" s="200"/>
      <c r="P168" s="192">
        <v>568</v>
      </c>
      <c r="Q168" s="134">
        <f t="shared" si="96"/>
        <v>2.8767962308598349</v>
      </c>
      <c r="R168" s="192" t="s">
        <v>308</v>
      </c>
      <c r="S168" s="134">
        <f t="shared" si="97"/>
        <v>0.96134899583175448</v>
      </c>
      <c r="T168" s="129">
        <f t="shared" si="98"/>
        <v>627</v>
      </c>
      <c r="U168" s="192" t="s">
        <v>306</v>
      </c>
      <c r="V168" s="134">
        <f t="shared" si="99"/>
        <v>1.5357142857142856</v>
      </c>
      <c r="W168" s="192">
        <v>13</v>
      </c>
      <c r="X168" s="192">
        <f t="shared" si="100"/>
        <v>2.4844444444444442</v>
      </c>
      <c r="Y168" s="181">
        <f t="shared" si="101"/>
        <v>14</v>
      </c>
      <c r="Z168" s="200"/>
      <c r="AA168" s="196">
        <v>-28</v>
      </c>
      <c r="AB168" s="197">
        <v>-8</v>
      </c>
      <c r="AC168" s="197">
        <v>8</v>
      </c>
      <c r="AD168" s="197">
        <v>-47</v>
      </c>
      <c r="AE168" s="197">
        <v>-35</v>
      </c>
      <c r="AF168" s="163">
        <v>16</v>
      </c>
    </row>
    <row r="169" spans="2:32" x14ac:dyDescent="0.25">
      <c r="B169" s="13">
        <v>43991</v>
      </c>
      <c r="C169" s="184">
        <v>148074</v>
      </c>
      <c r="D169" s="30"/>
      <c r="E169" s="50">
        <v>113214</v>
      </c>
      <c r="F169" s="30"/>
      <c r="G169" s="190">
        <v>23</v>
      </c>
      <c r="H169" s="191">
        <v>18</v>
      </c>
      <c r="I169" s="192">
        <v>1466</v>
      </c>
      <c r="J169" s="193">
        <v>0.98455339153794497</v>
      </c>
      <c r="K169" s="192">
        <v>131</v>
      </c>
      <c r="L169" s="193">
        <v>1.1909090909090909</v>
      </c>
      <c r="M169" s="194">
        <v>1597</v>
      </c>
      <c r="N169" s="200"/>
      <c r="O169" s="200"/>
      <c r="P169" s="192">
        <v>306</v>
      </c>
      <c r="Q169" s="134">
        <f t="shared" ref="Q169:Q175" si="102">P169/$P$68</f>
        <v>1.5498233215547703</v>
      </c>
      <c r="R169" s="192" t="s">
        <v>324</v>
      </c>
      <c r="S169" s="134">
        <f t="shared" ref="S169:S175" si="103">R169/$R$68</f>
        <v>0.79840848806366049</v>
      </c>
      <c r="T169" s="129">
        <f t="shared" ref="T169:T175" si="104">P169+R169</f>
        <v>355</v>
      </c>
      <c r="U169" s="192" t="s">
        <v>325</v>
      </c>
      <c r="V169" s="134">
        <f t="shared" ref="V169:V175" si="105">U169/$U$68</f>
        <v>19.964285714285712</v>
      </c>
      <c r="W169" s="192">
        <v>10</v>
      </c>
      <c r="X169" s="192">
        <f t="shared" ref="X169:X175" si="106">W169/$W$68</f>
        <v>1.911111111111111</v>
      </c>
      <c r="Y169" s="181">
        <f t="shared" ref="Y169:Y175" si="107">U169+W169</f>
        <v>23</v>
      </c>
      <c r="Z169" s="200"/>
      <c r="AA169" s="196">
        <v>-23</v>
      </c>
      <c r="AB169" s="197">
        <v>-2</v>
      </c>
      <c r="AC169" s="197">
        <v>21</v>
      </c>
      <c r="AD169" s="197">
        <v>-43</v>
      </c>
      <c r="AE169" s="197">
        <v>-35</v>
      </c>
      <c r="AF169" s="163">
        <v>13</v>
      </c>
    </row>
    <row r="170" spans="2:32" x14ac:dyDescent="0.25">
      <c r="B170" s="13">
        <v>43992</v>
      </c>
      <c r="C170" s="184">
        <v>148393</v>
      </c>
      <c r="D170" s="30"/>
      <c r="E170" s="50" t="s">
        <v>89</v>
      </c>
      <c r="F170" s="30"/>
      <c r="G170" s="190">
        <v>21</v>
      </c>
      <c r="H170" s="191">
        <v>24</v>
      </c>
      <c r="I170" s="192">
        <v>889</v>
      </c>
      <c r="J170" s="193">
        <v>0.59664429530201346</v>
      </c>
      <c r="K170" s="192">
        <v>66</v>
      </c>
      <c r="L170" s="193">
        <v>0.55462184873949583</v>
      </c>
      <c r="M170" s="194">
        <v>955</v>
      </c>
      <c r="N170" s="200"/>
      <c r="O170" s="200"/>
      <c r="P170" s="201">
        <v>0</v>
      </c>
      <c r="Q170" s="179">
        <f t="shared" si="102"/>
        <v>0</v>
      </c>
      <c r="R170" s="201" t="s">
        <v>298</v>
      </c>
      <c r="S170" s="179">
        <f t="shared" si="103"/>
        <v>0</v>
      </c>
      <c r="T170" s="180">
        <f t="shared" si="104"/>
        <v>0</v>
      </c>
      <c r="U170" s="201" t="s">
        <v>298</v>
      </c>
      <c r="V170" s="179">
        <f t="shared" si="105"/>
        <v>0</v>
      </c>
      <c r="W170" s="201">
        <v>0</v>
      </c>
      <c r="X170" s="192">
        <f t="shared" si="106"/>
        <v>0</v>
      </c>
      <c r="Y170" s="181">
        <f t="shared" si="107"/>
        <v>0</v>
      </c>
      <c r="Z170" s="200"/>
      <c r="AA170" s="196">
        <v>-27</v>
      </c>
      <c r="AB170" s="197">
        <v>-8</v>
      </c>
      <c r="AC170" s="197">
        <v>92</v>
      </c>
      <c r="AD170" s="197">
        <v>-56</v>
      </c>
      <c r="AE170" s="197">
        <v>-67</v>
      </c>
      <c r="AF170" s="163">
        <v>19</v>
      </c>
    </row>
    <row r="171" spans="2:32" x14ac:dyDescent="0.25">
      <c r="B171" s="13">
        <v>43993</v>
      </c>
      <c r="C171" s="184">
        <v>148517</v>
      </c>
      <c r="D171" s="30"/>
      <c r="E171" s="50" t="s">
        <v>89</v>
      </c>
      <c r="F171" s="30"/>
      <c r="G171" s="190">
        <v>29</v>
      </c>
      <c r="H171" s="191">
        <v>19</v>
      </c>
      <c r="I171" s="192">
        <v>886</v>
      </c>
      <c r="J171" s="193">
        <v>0.59503022162525188</v>
      </c>
      <c r="K171" s="192">
        <v>40</v>
      </c>
      <c r="L171" s="193">
        <v>0.38461538461538464</v>
      </c>
      <c r="M171" s="194">
        <v>926</v>
      </c>
      <c r="N171" s="200"/>
      <c r="O171" s="200"/>
      <c r="P171" s="201">
        <v>0</v>
      </c>
      <c r="Q171" s="179">
        <f t="shared" si="102"/>
        <v>0</v>
      </c>
      <c r="R171" s="201" t="s">
        <v>298</v>
      </c>
      <c r="S171" s="179">
        <f t="shared" si="103"/>
        <v>0</v>
      </c>
      <c r="T171" s="180">
        <f t="shared" si="104"/>
        <v>0</v>
      </c>
      <c r="U171" s="201" t="s">
        <v>298</v>
      </c>
      <c r="V171" s="179">
        <f t="shared" si="105"/>
        <v>0</v>
      </c>
      <c r="W171" s="201">
        <v>0</v>
      </c>
      <c r="X171" s="192">
        <f t="shared" si="106"/>
        <v>0</v>
      </c>
      <c r="Y171" s="181">
        <f t="shared" si="107"/>
        <v>0</v>
      </c>
      <c r="Z171" s="200"/>
      <c r="AA171" s="196">
        <v>-35</v>
      </c>
      <c r="AB171" s="197">
        <v>-14</v>
      </c>
      <c r="AC171" s="197">
        <v>36</v>
      </c>
      <c r="AD171" s="197">
        <v>-64</v>
      </c>
      <c r="AE171" s="197">
        <v>-71</v>
      </c>
      <c r="AF171" s="163">
        <v>26</v>
      </c>
    </row>
    <row r="172" spans="2:32" x14ac:dyDescent="0.25">
      <c r="B172" s="13">
        <v>43994</v>
      </c>
      <c r="C172" s="184">
        <v>150130</v>
      </c>
      <c r="D172" s="30"/>
      <c r="E172" s="50" t="s">
        <v>89</v>
      </c>
      <c r="F172" s="30"/>
      <c r="G172" s="190">
        <v>26</v>
      </c>
      <c r="H172" s="191">
        <v>21</v>
      </c>
      <c r="I172" s="192">
        <v>1469</v>
      </c>
      <c r="J172" s="193">
        <v>0.98392498325519084</v>
      </c>
      <c r="K172" s="192">
        <v>88</v>
      </c>
      <c r="L172" s="193">
        <v>0.7927927927927928</v>
      </c>
      <c r="M172" s="194">
        <v>1557</v>
      </c>
      <c r="N172" s="200"/>
      <c r="O172" s="200"/>
      <c r="P172" s="192">
        <v>198</v>
      </c>
      <c r="Q172" s="134">
        <f t="shared" si="102"/>
        <v>1.0028268551236748</v>
      </c>
      <c r="R172" s="192" t="s">
        <v>326</v>
      </c>
      <c r="S172" s="134">
        <f t="shared" si="103"/>
        <v>0.55399772641151956</v>
      </c>
      <c r="T172" s="129">
        <f t="shared" si="104"/>
        <v>232</v>
      </c>
      <c r="U172" s="192" t="s">
        <v>298</v>
      </c>
      <c r="V172" s="134">
        <f t="shared" si="105"/>
        <v>0</v>
      </c>
      <c r="W172" s="192">
        <v>7</v>
      </c>
      <c r="X172" s="192">
        <f t="shared" si="106"/>
        <v>1.3377777777777777</v>
      </c>
      <c r="Y172" s="181">
        <f t="shared" si="107"/>
        <v>7</v>
      </c>
      <c r="Z172" s="200"/>
      <c r="AA172" s="196">
        <v>-32</v>
      </c>
      <c r="AB172" s="197">
        <v>-5</v>
      </c>
      <c r="AC172" s="197">
        <v>7</v>
      </c>
      <c r="AD172" s="197">
        <v>-51</v>
      </c>
      <c r="AE172" s="197">
        <v>-46</v>
      </c>
      <c r="AF172" s="163">
        <v>20</v>
      </c>
    </row>
    <row r="173" spans="2:32" x14ac:dyDescent="0.25">
      <c r="B173" s="13">
        <v>43995</v>
      </c>
      <c r="C173" s="184">
        <v>150216</v>
      </c>
      <c r="D173" s="30"/>
      <c r="E173" s="50" t="s">
        <v>89</v>
      </c>
      <c r="F173" s="30"/>
      <c r="G173" s="190">
        <v>26</v>
      </c>
      <c r="H173" s="191">
        <v>20</v>
      </c>
      <c r="I173" s="192">
        <v>902</v>
      </c>
      <c r="J173" s="193">
        <v>0.98364231188658668</v>
      </c>
      <c r="K173" s="192">
        <v>59</v>
      </c>
      <c r="L173" s="193">
        <v>1.0925925925925926</v>
      </c>
      <c r="M173" s="194">
        <v>961</v>
      </c>
      <c r="N173" s="200"/>
      <c r="O173" s="200"/>
      <c r="P173" s="201">
        <v>0</v>
      </c>
      <c r="Q173" s="179">
        <f t="shared" si="102"/>
        <v>0</v>
      </c>
      <c r="R173" s="201" t="s">
        <v>298</v>
      </c>
      <c r="S173" s="179">
        <f t="shared" si="103"/>
        <v>0</v>
      </c>
      <c r="T173" s="180">
        <f t="shared" si="104"/>
        <v>0</v>
      </c>
      <c r="U173" s="201" t="s">
        <v>298</v>
      </c>
      <c r="V173" s="179">
        <f t="shared" si="105"/>
        <v>0</v>
      </c>
      <c r="W173" s="201">
        <v>0</v>
      </c>
      <c r="X173" s="192">
        <f t="shared" si="106"/>
        <v>0</v>
      </c>
      <c r="Y173" s="181">
        <f t="shared" si="107"/>
        <v>0</v>
      </c>
      <c r="Z173" s="200"/>
      <c r="AA173" s="196">
        <v>-35</v>
      </c>
      <c r="AB173" s="197">
        <v>-16</v>
      </c>
      <c r="AC173" s="197">
        <v>19</v>
      </c>
      <c r="AD173" s="197">
        <v>-45</v>
      </c>
      <c r="AE173" s="197">
        <v>-6</v>
      </c>
      <c r="AF173" s="163">
        <v>8</v>
      </c>
    </row>
    <row r="174" spans="2:32" x14ac:dyDescent="0.25">
      <c r="B174" s="13">
        <v>43996</v>
      </c>
      <c r="C174" s="184">
        <v>150293</v>
      </c>
      <c r="D174" s="30"/>
      <c r="E174" s="50" t="s">
        <v>89</v>
      </c>
      <c r="F174" s="30"/>
      <c r="G174" s="190">
        <v>36</v>
      </c>
      <c r="H174" s="191">
        <v>26</v>
      </c>
      <c r="I174" s="192">
        <v>880</v>
      </c>
      <c r="J174" s="193">
        <v>0.97777777777777775</v>
      </c>
      <c r="K174" s="192">
        <v>33</v>
      </c>
      <c r="L174" s="193">
        <v>0.91666666666666663</v>
      </c>
      <c r="M174" s="194">
        <v>913</v>
      </c>
      <c r="N174" s="200"/>
      <c r="O174" s="200"/>
      <c r="P174" s="201">
        <v>0</v>
      </c>
      <c r="Q174" s="179">
        <f t="shared" si="102"/>
        <v>0</v>
      </c>
      <c r="R174" s="201" t="s">
        <v>298</v>
      </c>
      <c r="S174" s="179">
        <f t="shared" si="103"/>
        <v>0</v>
      </c>
      <c r="T174" s="180">
        <f t="shared" si="104"/>
        <v>0</v>
      </c>
      <c r="U174" s="201" t="s">
        <v>298</v>
      </c>
      <c r="V174" s="179">
        <f t="shared" si="105"/>
        <v>0</v>
      </c>
      <c r="W174" s="201">
        <v>0</v>
      </c>
      <c r="X174" s="192">
        <f t="shared" si="106"/>
        <v>0</v>
      </c>
      <c r="Y174" s="181">
        <f t="shared" si="107"/>
        <v>0</v>
      </c>
      <c r="Z174" s="200"/>
      <c r="AA174" s="196">
        <v>-37</v>
      </c>
      <c r="AB174" s="197">
        <v>-22</v>
      </c>
      <c r="AC174" s="197">
        <v>8</v>
      </c>
      <c r="AD174" s="197">
        <v>-46</v>
      </c>
      <c r="AE174" s="197">
        <v>5</v>
      </c>
      <c r="AF174" s="163">
        <v>4</v>
      </c>
    </row>
    <row r="175" spans="2:32" x14ac:dyDescent="0.25">
      <c r="B175" s="13">
        <v>43997</v>
      </c>
      <c r="C175" s="184">
        <v>151608</v>
      </c>
      <c r="D175" s="30"/>
      <c r="E175" s="50" t="s">
        <v>89</v>
      </c>
      <c r="F175" s="30"/>
      <c r="G175" s="190">
        <v>37</v>
      </c>
      <c r="H175" s="191">
        <v>24</v>
      </c>
      <c r="I175" s="192">
        <v>1467</v>
      </c>
      <c r="J175" s="193">
        <v>0.98854447439353099</v>
      </c>
      <c r="K175" s="192">
        <v>95</v>
      </c>
      <c r="L175" s="193">
        <v>0.94059405940594054</v>
      </c>
      <c r="M175" s="194">
        <v>1562</v>
      </c>
      <c r="N175" s="200"/>
      <c r="O175" s="200"/>
      <c r="P175" s="192">
        <v>428</v>
      </c>
      <c r="Q175" s="134">
        <f t="shared" si="102"/>
        <v>2.1677267373380444</v>
      </c>
      <c r="R175" s="192" t="s">
        <v>327</v>
      </c>
      <c r="S175" s="134">
        <f t="shared" si="103"/>
        <v>1.2872300113679425</v>
      </c>
      <c r="T175" s="129">
        <f t="shared" si="104"/>
        <v>507</v>
      </c>
      <c r="U175" s="192" t="s">
        <v>298</v>
      </c>
      <c r="V175" s="134">
        <f t="shared" si="105"/>
        <v>0</v>
      </c>
      <c r="W175" s="192">
        <v>1</v>
      </c>
      <c r="X175" s="192">
        <f t="shared" si="106"/>
        <v>0.19111111111111109</v>
      </c>
      <c r="Y175" s="181">
        <f t="shared" si="107"/>
        <v>1</v>
      </c>
      <c r="Z175" s="200"/>
      <c r="AA175" s="196">
        <v>-28</v>
      </c>
      <c r="AB175" s="197">
        <v>-13</v>
      </c>
      <c r="AC175" s="197">
        <v>3</v>
      </c>
      <c r="AD175" s="197">
        <v>-46</v>
      </c>
      <c r="AE175" s="197">
        <v>-32</v>
      </c>
      <c r="AF175" s="163">
        <v>15</v>
      </c>
    </row>
    <row r="176" spans="2:32" x14ac:dyDescent="0.25">
      <c r="B176" s="13">
        <v>43998</v>
      </c>
      <c r="C176" s="184">
        <v>152836</v>
      </c>
      <c r="D176" s="30"/>
      <c r="E176" s="50">
        <v>113559</v>
      </c>
      <c r="F176" s="30"/>
      <c r="G176" s="190">
        <v>27</v>
      </c>
      <c r="H176" s="191">
        <v>22</v>
      </c>
      <c r="I176" s="192">
        <v>1466</v>
      </c>
      <c r="J176" s="193">
        <v>0.98455339153794497</v>
      </c>
      <c r="K176" s="192">
        <v>126</v>
      </c>
      <c r="L176" s="193">
        <v>1.1454545454545455</v>
      </c>
      <c r="M176" s="194">
        <v>1592</v>
      </c>
      <c r="N176" s="200"/>
      <c r="O176" s="200"/>
      <c r="P176" s="192">
        <v>550</v>
      </c>
      <c r="Q176" s="134">
        <f t="shared" ref="Q176:Q182" si="108">P176/$P$68</f>
        <v>2.785630153121319</v>
      </c>
      <c r="R176" s="192" t="s">
        <v>328</v>
      </c>
      <c r="S176" s="134">
        <f t="shared" ref="S176:S182" si="109">R176/$R$68</f>
        <v>1.2383478590375141</v>
      </c>
      <c r="T176" s="129">
        <f t="shared" ref="T176:T182" si="110">P176+R176</f>
        <v>626</v>
      </c>
      <c r="U176" s="192" t="s">
        <v>298</v>
      </c>
      <c r="V176" s="134">
        <f t="shared" ref="V176:V182" si="111">U176/$U$68</f>
        <v>0</v>
      </c>
      <c r="W176" s="192">
        <v>10</v>
      </c>
      <c r="X176" s="192">
        <f t="shared" ref="X176:X182" si="112">W176/$W$68</f>
        <v>1.911111111111111</v>
      </c>
      <c r="Y176" s="181">
        <f t="shared" ref="Y176:Y182" si="113">U176+W176</f>
        <v>10</v>
      </c>
      <c r="Z176" s="200"/>
      <c r="AA176" s="196">
        <v>-25</v>
      </c>
      <c r="AB176" s="197">
        <v>-8</v>
      </c>
      <c r="AC176" s="197">
        <v>0</v>
      </c>
      <c r="AD176" s="197">
        <v>-44</v>
      </c>
      <c r="AE176" s="197">
        <v>-32</v>
      </c>
      <c r="AF176" s="163">
        <v>15</v>
      </c>
    </row>
    <row r="177" spans="2:32" x14ac:dyDescent="0.25">
      <c r="B177" s="13">
        <v>43999</v>
      </c>
      <c r="C177" s="184">
        <v>153946</v>
      </c>
      <c r="D177" s="30"/>
      <c r="E177" s="50" t="s">
        <v>89</v>
      </c>
      <c r="F177" s="30"/>
      <c r="G177" s="190">
        <v>33</v>
      </c>
      <c r="H177" s="191">
        <v>13</v>
      </c>
      <c r="I177" s="192">
        <v>1469</v>
      </c>
      <c r="J177" s="193">
        <v>0.98590604026845641</v>
      </c>
      <c r="K177" s="192">
        <v>118</v>
      </c>
      <c r="L177" s="193">
        <v>0.99159663865546221</v>
      </c>
      <c r="M177" s="194">
        <v>1587</v>
      </c>
      <c r="N177" s="200"/>
      <c r="O177" s="200"/>
      <c r="P177" s="192">
        <v>522</v>
      </c>
      <c r="Q177" s="134">
        <f t="shared" si="108"/>
        <v>2.643816254416961</v>
      </c>
      <c r="R177" s="192" t="s">
        <v>329</v>
      </c>
      <c r="S177" s="134">
        <f t="shared" si="109"/>
        <v>1.3035240621447517</v>
      </c>
      <c r="T177" s="129">
        <f t="shared" si="110"/>
        <v>602</v>
      </c>
      <c r="U177" s="192" t="s">
        <v>298</v>
      </c>
      <c r="V177" s="134">
        <f t="shared" si="111"/>
        <v>0</v>
      </c>
      <c r="W177" s="192">
        <v>13</v>
      </c>
      <c r="X177" s="192">
        <f t="shared" si="112"/>
        <v>2.4844444444444442</v>
      </c>
      <c r="Y177" s="181">
        <f t="shared" si="113"/>
        <v>13</v>
      </c>
      <c r="Z177" s="200"/>
      <c r="AA177" s="196">
        <v>-26</v>
      </c>
      <c r="AB177" s="197">
        <v>-11</v>
      </c>
      <c r="AC177" s="197">
        <v>12</v>
      </c>
      <c r="AD177" s="197">
        <v>-43</v>
      </c>
      <c r="AE177" s="197">
        <v>-31</v>
      </c>
      <c r="AF177" s="163">
        <v>14</v>
      </c>
    </row>
    <row r="178" spans="2:32" x14ac:dyDescent="0.25">
      <c r="B178" s="13">
        <v>44000</v>
      </c>
      <c r="C178" s="184">
        <v>154945</v>
      </c>
      <c r="D178" s="30"/>
      <c r="E178" s="50" t="s">
        <v>89</v>
      </c>
      <c r="F178" s="30"/>
      <c r="G178" s="190">
        <v>38</v>
      </c>
      <c r="H178" s="191">
        <v>23</v>
      </c>
      <c r="I178" s="192">
        <v>1468</v>
      </c>
      <c r="J178" s="193">
        <v>0.98589657488247151</v>
      </c>
      <c r="K178" s="192">
        <v>88</v>
      </c>
      <c r="L178" s="193">
        <v>0.84615384615384615</v>
      </c>
      <c r="M178" s="194">
        <v>1556</v>
      </c>
      <c r="N178" s="200"/>
      <c r="O178" s="200"/>
      <c r="P178" s="192">
        <v>551</v>
      </c>
      <c r="Q178" s="134">
        <f t="shared" si="108"/>
        <v>2.7906949352179033</v>
      </c>
      <c r="R178" s="192" t="s">
        <v>299</v>
      </c>
      <c r="S178" s="134">
        <f t="shared" si="109"/>
        <v>1.4175824175824177</v>
      </c>
      <c r="T178" s="129">
        <f t="shared" si="110"/>
        <v>638</v>
      </c>
      <c r="U178" s="192" t="s">
        <v>306</v>
      </c>
      <c r="V178" s="134">
        <f t="shared" si="111"/>
        <v>1.5357142857142856</v>
      </c>
      <c r="W178" s="192">
        <v>6</v>
      </c>
      <c r="X178" s="192">
        <f t="shared" si="112"/>
        <v>1.1466666666666665</v>
      </c>
      <c r="Y178" s="181">
        <f t="shared" si="113"/>
        <v>7</v>
      </c>
      <c r="Z178" s="200"/>
      <c r="AA178" s="196">
        <v>-26</v>
      </c>
      <c r="AB178" s="197">
        <v>-11</v>
      </c>
      <c r="AC178" s="197">
        <v>16</v>
      </c>
      <c r="AD178" s="197">
        <v>-44</v>
      </c>
      <c r="AE178" s="197">
        <v>-32</v>
      </c>
      <c r="AF178" s="163">
        <v>14</v>
      </c>
    </row>
    <row r="179" spans="2:32" x14ac:dyDescent="0.25">
      <c r="B179" s="13">
        <v>44001</v>
      </c>
      <c r="C179" s="184">
        <v>155703</v>
      </c>
      <c r="D179" s="30"/>
      <c r="E179" s="50" t="s">
        <v>89</v>
      </c>
      <c r="F179" s="30"/>
      <c r="G179" s="190">
        <v>44</v>
      </c>
      <c r="H179" s="191">
        <v>17</v>
      </c>
      <c r="I179" s="192">
        <v>1478</v>
      </c>
      <c r="J179" s="193">
        <v>0.98995311453449431</v>
      </c>
      <c r="K179" s="192">
        <v>114</v>
      </c>
      <c r="L179" s="193">
        <v>1.027027027027027</v>
      </c>
      <c r="M179" s="194">
        <v>1592</v>
      </c>
      <c r="N179" s="200"/>
      <c r="O179" s="200"/>
      <c r="P179" s="192">
        <v>0</v>
      </c>
      <c r="Q179" s="134">
        <f t="shared" si="108"/>
        <v>0</v>
      </c>
      <c r="R179" s="192" t="s">
        <v>298</v>
      </c>
      <c r="S179" s="134">
        <f t="shared" si="109"/>
        <v>0</v>
      </c>
      <c r="T179" s="129">
        <f t="shared" si="110"/>
        <v>0</v>
      </c>
      <c r="U179" s="192" t="s">
        <v>298</v>
      </c>
      <c r="V179" s="134">
        <f t="shared" si="111"/>
        <v>0</v>
      </c>
      <c r="W179" s="192">
        <v>0</v>
      </c>
      <c r="X179" s="192">
        <f t="shared" si="112"/>
        <v>0</v>
      </c>
      <c r="Y179" s="181">
        <f t="shared" si="113"/>
        <v>0</v>
      </c>
      <c r="Z179" s="200"/>
      <c r="AA179" s="196">
        <v>-28</v>
      </c>
      <c r="AB179" s="197">
        <v>-10</v>
      </c>
      <c r="AC179" s="197">
        <v>16</v>
      </c>
      <c r="AD179" s="197">
        <v>-44</v>
      </c>
      <c r="AE179" s="197">
        <v>-31</v>
      </c>
      <c r="AF179" s="163">
        <v>14</v>
      </c>
    </row>
    <row r="180" spans="2:32" x14ac:dyDescent="0.25">
      <c r="B180" s="13">
        <v>44002</v>
      </c>
      <c r="C180" s="184">
        <v>155933</v>
      </c>
      <c r="D180" s="30"/>
      <c r="E180" s="50" t="s">
        <v>89</v>
      </c>
      <c r="F180" s="30"/>
      <c r="G180" s="190">
        <v>38</v>
      </c>
      <c r="H180" s="191">
        <v>18</v>
      </c>
      <c r="I180" s="192">
        <v>906</v>
      </c>
      <c r="J180" s="193">
        <v>0.98800436205016362</v>
      </c>
      <c r="K180" s="192">
        <v>57</v>
      </c>
      <c r="L180" s="193">
        <v>1.0555555555555556</v>
      </c>
      <c r="M180" s="194">
        <v>963</v>
      </c>
      <c r="N180" s="200"/>
      <c r="O180" s="200"/>
      <c r="P180" s="199">
        <v>0</v>
      </c>
      <c r="Q180" s="139">
        <f t="shared" si="108"/>
        <v>0</v>
      </c>
      <c r="R180" s="199" t="s">
        <v>298</v>
      </c>
      <c r="S180" s="139">
        <f t="shared" si="109"/>
        <v>0</v>
      </c>
      <c r="T180" s="148">
        <f t="shared" si="110"/>
        <v>0</v>
      </c>
      <c r="U180" s="199" t="s">
        <v>298</v>
      </c>
      <c r="V180" s="139">
        <f t="shared" si="111"/>
        <v>0</v>
      </c>
      <c r="W180" s="199">
        <v>0</v>
      </c>
      <c r="X180" s="199">
        <f t="shared" si="112"/>
        <v>0</v>
      </c>
      <c r="Y180" s="149">
        <f t="shared" si="113"/>
        <v>0</v>
      </c>
      <c r="Z180" s="200"/>
      <c r="AA180" s="196">
        <v>-30</v>
      </c>
      <c r="AB180" s="197">
        <v>-13</v>
      </c>
      <c r="AC180" s="197">
        <v>31</v>
      </c>
      <c r="AD180" s="197">
        <v>-39</v>
      </c>
      <c r="AE180" s="197">
        <v>-1</v>
      </c>
      <c r="AF180" s="163">
        <v>5</v>
      </c>
    </row>
    <row r="181" spans="2:32" x14ac:dyDescent="0.25">
      <c r="B181" s="13">
        <v>44003</v>
      </c>
      <c r="C181" s="184">
        <v>156003</v>
      </c>
      <c r="D181" s="30"/>
      <c r="E181" s="50" t="s">
        <v>89</v>
      </c>
      <c r="F181" s="30"/>
      <c r="G181" s="190">
        <v>51</v>
      </c>
      <c r="H181" s="191">
        <v>32</v>
      </c>
      <c r="I181" s="192">
        <v>886</v>
      </c>
      <c r="J181" s="193">
        <v>0.98444444444444446</v>
      </c>
      <c r="K181" s="192">
        <v>24</v>
      </c>
      <c r="L181" s="193">
        <v>0.66666666666666663</v>
      </c>
      <c r="M181" s="194">
        <v>910</v>
      </c>
      <c r="N181" s="200"/>
      <c r="O181" s="200"/>
      <c r="P181" s="199">
        <v>0</v>
      </c>
      <c r="Q181" s="139">
        <f t="shared" si="108"/>
        <v>0</v>
      </c>
      <c r="R181" s="199" t="s">
        <v>298</v>
      </c>
      <c r="S181" s="139">
        <f t="shared" si="109"/>
        <v>0</v>
      </c>
      <c r="T181" s="148">
        <f t="shared" si="110"/>
        <v>0</v>
      </c>
      <c r="U181" s="199" t="s">
        <v>298</v>
      </c>
      <c r="V181" s="139">
        <f t="shared" si="111"/>
        <v>0</v>
      </c>
      <c r="W181" s="199">
        <v>0</v>
      </c>
      <c r="X181" s="199">
        <f t="shared" si="112"/>
        <v>0</v>
      </c>
      <c r="Y181" s="149">
        <f t="shared" si="113"/>
        <v>0</v>
      </c>
      <c r="Z181" s="200"/>
      <c r="AA181" s="196">
        <v>-34</v>
      </c>
      <c r="AB181" s="197">
        <v>-19</v>
      </c>
      <c r="AC181" s="197">
        <v>24</v>
      </c>
      <c r="AD181" s="197">
        <v>-43</v>
      </c>
      <c r="AE181" s="197">
        <v>5</v>
      </c>
      <c r="AF181" s="163">
        <v>4</v>
      </c>
    </row>
    <row r="182" spans="2:32" x14ac:dyDescent="0.25">
      <c r="B182" s="13">
        <v>44004</v>
      </c>
      <c r="C182" s="184">
        <v>157686</v>
      </c>
      <c r="D182" s="30"/>
      <c r="E182" s="50" t="s">
        <v>89</v>
      </c>
      <c r="F182" s="30"/>
      <c r="G182" s="190">
        <v>50</v>
      </c>
      <c r="H182" s="191">
        <v>14</v>
      </c>
      <c r="I182" s="192">
        <v>1470</v>
      </c>
      <c r="J182" s="193">
        <v>0.99056603773584906</v>
      </c>
      <c r="K182" s="192">
        <v>97</v>
      </c>
      <c r="L182" s="193">
        <v>0.96039603960396036</v>
      </c>
      <c r="M182" s="194">
        <v>1567</v>
      </c>
      <c r="N182" s="200"/>
      <c r="O182" s="200"/>
      <c r="P182" s="192">
        <v>983</v>
      </c>
      <c r="Q182" s="134">
        <f t="shared" si="108"/>
        <v>4.9786808009422847</v>
      </c>
      <c r="R182" s="192" t="s">
        <v>330</v>
      </c>
      <c r="S182" s="134">
        <f t="shared" si="109"/>
        <v>3.0632815460401668</v>
      </c>
      <c r="T182" s="129">
        <f t="shared" si="110"/>
        <v>1171</v>
      </c>
      <c r="U182" s="192" t="s">
        <v>331</v>
      </c>
      <c r="V182" s="134">
        <f t="shared" si="111"/>
        <v>12.285714285714285</v>
      </c>
      <c r="W182" s="192">
        <v>18</v>
      </c>
      <c r="X182" s="192">
        <f t="shared" si="112"/>
        <v>3.44</v>
      </c>
      <c r="Y182" s="181">
        <f t="shared" si="113"/>
        <v>26</v>
      </c>
      <c r="Z182" s="200"/>
      <c r="AA182" s="196">
        <v>-27</v>
      </c>
      <c r="AB182" s="197">
        <v>-12</v>
      </c>
      <c r="AC182" s="197">
        <v>27</v>
      </c>
      <c r="AD182" s="197">
        <v>-45</v>
      </c>
      <c r="AE182" s="197">
        <v>-33</v>
      </c>
      <c r="AF182" s="163">
        <v>14</v>
      </c>
    </row>
    <row r="183" spans="2:32" ht="15" customHeight="1" x14ac:dyDescent="0.25">
      <c r="B183" s="13">
        <v>44005</v>
      </c>
      <c r="C183" s="184">
        <v>158663</v>
      </c>
      <c r="D183" s="204"/>
      <c r="E183" s="50">
        <v>113853</v>
      </c>
      <c r="F183" s="204"/>
      <c r="G183" s="190">
        <v>35</v>
      </c>
      <c r="H183" s="191">
        <v>24</v>
      </c>
      <c r="I183" s="192">
        <v>1472</v>
      </c>
      <c r="J183" s="193">
        <v>0.98858294157152449</v>
      </c>
      <c r="K183" s="192">
        <v>141</v>
      </c>
      <c r="L183" s="193">
        <v>1.2818181818181817</v>
      </c>
      <c r="M183" s="194">
        <v>1613</v>
      </c>
      <c r="N183" s="96"/>
      <c r="O183" s="96"/>
      <c r="P183" s="192">
        <v>607</v>
      </c>
      <c r="Q183" s="134">
        <f t="shared" ref="Q183:Q189" si="114">P183/$P$68</f>
        <v>3.0743227326266194</v>
      </c>
      <c r="R183" s="192" t="s">
        <v>332</v>
      </c>
      <c r="S183" s="134">
        <f t="shared" ref="S183:S189" si="115">R183/$R$68</f>
        <v>2.2159909056460783</v>
      </c>
      <c r="T183" s="129">
        <f t="shared" ref="T183:T189" si="116">P183+R183</f>
        <v>743</v>
      </c>
      <c r="U183" s="192" t="s">
        <v>298</v>
      </c>
      <c r="V183" s="134">
        <f t="shared" ref="V183:V189" si="117">U183/$U$68</f>
        <v>0</v>
      </c>
      <c r="W183" s="192">
        <v>8</v>
      </c>
      <c r="X183" s="192">
        <f t="shared" ref="X183:X189" si="118">W183/$W$68</f>
        <v>1.5288888888888887</v>
      </c>
      <c r="Y183" s="181">
        <f t="shared" ref="Y183:Y189" si="119">U183+W183</f>
        <v>8</v>
      </c>
      <c r="Z183" s="32"/>
      <c r="AA183" s="196">
        <v>-26</v>
      </c>
      <c r="AB183" s="197">
        <v>-7</v>
      </c>
      <c r="AC183" s="197">
        <v>16</v>
      </c>
      <c r="AD183" s="197">
        <v>-44</v>
      </c>
      <c r="AE183" s="197">
        <v>-32</v>
      </c>
      <c r="AF183" s="163">
        <v>13</v>
      </c>
    </row>
    <row r="184" spans="2:32" ht="15" customHeight="1" x14ac:dyDescent="0.25">
      <c r="B184" s="13">
        <v>44006</v>
      </c>
      <c r="C184" s="184">
        <v>159379</v>
      </c>
      <c r="D184" s="322"/>
      <c r="E184" s="50" t="s">
        <v>89</v>
      </c>
      <c r="F184" s="322"/>
      <c r="G184" s="190">
        <v>41</v>
      </c>
      <c r="H184" s="191">
        <v>33</v>
      </c>
      <c r="I184" s="192">
        <v>1377</v>
      </c>
      <c r="J184" s="193">
        <v>0.92416107382550339</v>
      </c>
      <c r="K184" s="192">
        <v>96</v>
      </c>
      <c r="L184" s="193">
        <v>0.80672268907563027</v>
      </c>
      <c r="M184" s="194">
        <v>1473</v>
      </c>
      <c r="N184" s="96"/>
      <c r="O184" s="96"/>
      <c r="P184" s="192">
        <v>493</v>
      </c>
      <c r="Q184" s="134">
        <f t="shared" si="114"/>
        <v>2.4969375736160186</v>
      </c>
      <c r="R184" s="192" t="s">
        <v>333</v>
      </c>
      <c r="S184" s="134">
        <f t="shared" si="115"/>
        <v>1.8738158393330806</v>
      </c>
      <c r="T184" s="129">
        <f t="shared" si="116"/>
        <v>608</v>
      </c>
      <c r="U184" s="192" t="s">
        <v>298</v>
      </c>
      <c r="V184" s="134">
        <f t="shared" si="117"/>
        <v>0</v>
      </c>
      <c r="W184" s="192">
        <v>26</v>
      </c>
      <c r="X184" s="192">
        <f t="shared" si="118"/>
        <v>4.9688888888888885</v>
      </c>
      <c r="Y184" s="181">
        <f t="shared" si="119"/>
        <v>26</v>
      </c>
      <c r="Z184" s="32"/>
      <c r="AA184" s="196">
        <v>-26</v>
      </c>
      <c r="AB184" s="197">
        <v>-7</v>
      </c>
      <c r="AC184" s="197">
        <v>16</v>
      </c>
      <c r="AD184" s="197">
        <v>-44</v>
      </c>
      <c r="AE184" s="197">
        <v>-32</v>
      </c>
      <c r="AF184" s="163">
        <v>13</v>
      </c>
    </row>
    <row r="185" spans="2:32" ht="15" customHeight="1" x14ac:dyDescent="0.25">
      <c r="B185" s="13">
        <v>44007</v>
      </c>
      <c r="C185" s="184">
        <v>160042</v>
      </c>
      <c r="D185" s="322"/>
      <c r="E185" s="50" t="s">
        <v>89</v>
      </c>
      <c r="F185" s="322"/>
      <c r="G185" s="190">
        <v>45</v>
      </c>
      <c r="H185" s="191">
        <v>27</v>
      </c>
      <c r="I185" s="192">
        <v>1471</v>
      </c>
      <c r="J185" s="193">
        <v>0.98791134989926122</v>
      </c>
      <c r="K185" s="192">
        <v>98</v>
      </c>
      <c r="L185" s="193">
        <v>0.94230769230769229</v>
      </c>
      <c r="M185" s="194">
        <v>1569</v>
      </c>
      <c r="N185" s="96"/>
      <c r="O185" s="96"/>
      <c r="P185" s="192">
        <v>806</v>
      </c>
      <c r="Q185" s="134">
        <f t="shared" si="114"/>
        <v>4.082214369846878</v>
      </c>
      <c r="R185" s="192" t="s">
        <v>334</v>
      </c>
      <c r="S185" s="134">
        <f t="shared" si="115"/>
        <v>3.7965138309965898</v>
      </c>
      <c r="T185" s="129">
        <f t="shared" si="116"/>
        <v>1039</v>
      </c>
      <c r="U185" s="192" t="s">
        <v>298</v>
      </c>
      <c r="V185" s="134">
        <f t="shared" si="117"/>
        <v>0</v>
      </c>
      <c r="W185" s="192">
        <v>14</v>
      </c>
      <c r="X185" s="192">
        <f t="shared" si="118"/>
        <v>2.6755555555555555</v>
      </c>
      <c r="Y185" s="181">
        <f t="shared" si="119"/>
        <v>14</v>
      </c>
      <c r="Z185" s="32"/>
      <c r="AA185" s="196">
        <v>-29</v>
      </c>
      <c r="AB185" s="197">
        <v>-14</v>
      </c>
      <c r="AC185" s="197">
        <v>23</v>
      </c>
      <c r="AD185" s="197">
        <v>-48</v>
      </c>
      <c r="AE185" s="197">
        <v>-40</v>
      </c>
      <c r="AF185" s="163">
        <v>16</v>
      </c>
    </row>
    <row r="186" spans="2:32" ht="15" customHeight="1" x14ac:dyDescent="0.25">
      <c r="B186" s="13">
        <v>44008</v>
      </c>
      <c r="C186" s="184">
        <v>160634</v>
      </c>
      <c r="D186" s="322"/>
      <c r="E186" s="50">
        <v>114072</v>
      </c>
      <c r="F186" s="322"/>
      <c r="G186" s="190">
        <v>53</v>
      </c>
      <c r="H186" s="191">
        <v>24</v>
      </c>
      <c r="I186" s="192">
        <v>1477</v>
      </c>
      <c r="J186" s="193">
        <v>0.98928332217012727</v>
      </c>
      <c r="K186" s="192">
        <v>110</v>
      </c>
      <c r="L186" s="193">
        <v>0.99099099099099097</v>
      </c>
      <c r="M186" s="194">
        <v>1587</v>
      </c>
      <c r="N186" s="96"/>
      <c r="O186" s="96"/>
      <c r="P186" s="192">
        <v>1018</v>
      </c>
      <c r="Q186" s="134">
        <f t="shared" si="114"/>
        <v>5.1559481743227327</v>
      </c>
      <c r="R186" s="192" t="s">
        <v>335</v>
      </c>
      <c r="S186" s="134">
        <f t="shared" si="115"/>
        <v>3.9920424403183024</v>
      </c>
      <c r="T186" s="129">
        <f t="shared" si="116"/>
        <v>1263</v>
      </c>
      <c r="U186" s="192" t="s">
        <v>298</v>
      </c>
      <c r="V186" s="134">
        <f t="shared" si="117"/>
        <v>0</v>
      </c>
      <c r="W186" s="192">
        <v>7</v>
      </c>
      <c r="X186" s="192">
        <f t="shared" si="118"/>
        <v>1.3377777777777777</v>
      </c>
      <c r="Y186" s="181">
        <f t="shared" si="119"/>
        <v>7</v>
      </c>
      <c r="Z186" s="32"/>
      <c r="AA186" s="196">
        <v>-26</v>
      </c>
      <c r="AB186" s="197">
        <v>-10</v>
      </c>
      <c r="AC186" s="197">
        <v>16</v>
      </c>
      <c r="AD186" s="197">
        <v>-44</v>
      </c>
      <c r="AE186" s="197">
        <v>-32</v>
      </c>
      <c r="AF186" s="163">
        <v>15</v>
      </c>
    </row>
    <row r="187" spans="2:32" ht="15" customHeight="1" x14ac:dyDescent="0.25">
      <c r="B187" s="13">
        <v>44009</v>
      </c>
      <c r="C187" s="184">
        <v>160705</v>
      </c>
      <c r="D187" s="322"/>
      <c r="E187" s="50" t="s">
        <v>89</v>
      </c>
      <c r="F187" s="322"/>
      <c r="G187" s="190">
        <v>48</v>
      </c>
      <c r="H187" s="191">
        <v>21</v>
      </c>
      <c r="I187" s="192">
        <v>907</v>
      </c>
      <c r="J187" s="193">
        <v>0.98909487459105783</v>
      </c>
      <c r="K187" s="192">
        <v>58</v>
      </c>
      <c r="L187" s="193">
        <v>1.0740740740740742</v>
      </c>
      <c r="M187" s="194">
        <v>965</v>
      </c>
      <c r="N187" s="96"/>
      <c r="O187" s="96"/>
      <c r="P187" s="199">
        <v>0</v>
      </c>
      <c r="Q187" s="139">
        <f t="shared" si="114"/>
        <v>0</v>
      </c>
      <c r="R187" s="199" t="s">
        <v>298</v>
      </c>
      <c r="S187" s="139">
        <f t="shared" si="115"/>
        <v>0</v>
      </c>
      <c r="T187" s="148">
        <f t="shared" si="116"/>
        <v>0</v>
      </c>
      <c r="U187" s="199" t="s">
        <v>298</v>
      </c>
      <c r="V187" s="139">
        <f t="shared" si="117"/>
        <v>0</v>
      </c>
      <c r="W187" s="199">
        <v>0</v>
      </c>
      <c r="X187" s="199">
        <f t="shared" si="118"/>
        <v>0</v>
      </c>
      <c r="Y187" s="149">
        <f t="shared" si="119"/>
        <v>0</v>
      </c>
      <c r="Z187" s="32"/>
      <c r="AA187" s="196">
        <v>-29</v>
      </c>
      <c r="AB187" s="197">
        <v>-10</v>
      </c>
      <c r="AC187" s="197">
        <v>12</v>
      </c>
      <c r="AD187" s="197">
        <v>-44</v>
      </c>
      <c r="AE187" s="197">
        <v>-31</v>
      </c>
      <c r="AF187" s="163">
        <v>14</v>
      </c>
    </row>
    <row r="188" spans="2:32" ht="15" customHeight="1" x14ac:dyDescent="0.25">
      <c r="B188" s="13">
        <v>44010</v>
      </c>
      <c r="C188" s="184">
        <v>160740</v>
      </c>
      <c r="D188" s="322"/>
      <c r="E188" s="50" t="s">
        <v>89</v>
      </c>
      <c r="F188" s="322"/>
      <c r="G188" s="190">
        <v>59</v>
      </c>
      <c r="H188" s="191">
        <v>29</v>
      </c>
      <c r="I188" s="192">
        <v>874</v>
      </c>
      <c r="J188" s="193">
        <v>0.97111111111111115</v>
      </c>
      <c r="K188" s="192">
        <v>35</v>
      </c>
      <c r="L188" s="193">
        <v>0.97222222222222221</v>
      </c>
      <c r="M188" s="194">
        <v>909</v>
      </c>
      <c r="N188" s="96"/>
      <c r="O188" s="96"/>
      <c r="P188" s="199">
        <v>0</v>
      </c>
      <c r="Q188" s="139">
        <f t="shared" si="114"/>
        <v>0</v>
      </c>
      <c r="R188" s="199" t="s">
        <v>298</v>
      </c>
      <c r="S188" s="139">
        <f t="shared" si="115"/>
        <v>0</v>
      </c>
      <c r="T188" s="148">
        <f t="shared" si="116"/>
        <v>0</v>
      </c>
      <c r="U188" s="199" t="s">
        <v>298</v>
      </c>
      <c r="V188" s="139">
        <f t="shared" si="117"/>
        <v>0</v>
      </c>
      <c r="W188" s="199">
        <v>0</v>
      </c>
      <c r="X188" s="199">
        <f t="shared" si="118"/>
        <v>0</v>
      </c>
      <c r="Y188" s="149">
        <f t="shared" si="119"/>
        <v>0</v>
      </c>
      <c r="Z188" s="32"/>
      <c r="AA188" s="196">
        <v>-32</v>
      </c>
      <c r="AB188" s="197">
        <v>-13</v>
      </c>
      <c r="AC188" s="197">
        <v>11</v>
      </c>
      <c r="AD188" s="197">
        <v>-41</v>
      </c>
      <c r="AE188" s="197">
        <v>-4</v>
      </c>
      <c r="AF188" s="163">
        <v>7</v>
      </c>
    </row>
    <row r="189" spans="2:32" ht="15" customHeight="1" x14ac:dyDescent="0.25">
      <c r="B189" s="13">
        <v>44011</v>
      </c>
      <c r="C189" s="184">
        <v>161372</v>
      </c>
      <c r="D189" s="322"/>
      <c r="E189" s="50" t="s">
        <v>89</v>
      </c>
      <c r="F189" s="322"/>
      <c r="G189" s="190">
        <v>72</v>
      </c>
      <c r="H189" s="191">
        <v>14</v>
      </c>
      <c r="I189" s="192">
        <v>1464</v>
      </c>
      <c r="J189" s="193">
        <v>0.98652291105121293</v>
      </c>
      <c r="K189" s="192">
        <v>74</v>
      </c>
      <c r="L189" s="193">
        <v>0.73267326732673266</v>
      </c>
      <c r="M189" s="194">
        <v>1538</v>
      </c>
      <c r="N189" s="96"/>
      <c r="O189" s="96"/>
      <c r="P189" s="192">
        <v>0</v>
      </c>
      <c r="Q189" s="134">
        <f t="shared" si="114"/>
        <v>0</v>
      </c>
      <c r="R189" s="192" t="s">
        <v>298</v>
      </c>
      <c r="S189" s="134">
        <f t="shared" si="115"/>
        <v>0</v>
      </c>
      <c r="T189" s="129">
        <f t="shared" si="116"/>
        <v>0</v>
      </c>
      <c r="U189" s="192" t="s">
        <v>298</v>
      </c>
      <c r="V189" s="134">
        <f t="shared" si="117"/>
        <v>0</v>
      </c>
      <c r="W189" s="192">
        <v>0</v>
      </c>
      <c r="X189" s="192">
        <f t="shared" si="118"/>
        <v>0</v>
      </c>
      <c r="Y189" s="181">
        <f t="shared" si="119"/>
        <v>0</v>
      </c>
      <c r="Z189" s="32"/>
    </row>
    <row r="190" spans="2:32" ht="15" customHeight="1" x14ac:dyDescent="0.25">
      <c r="B190" s="13">
        <v>44012</v>
      </c>
      <c r="C190" s="184">
        <v>161780</v>
      </c>
      <c r="D190" s="324"/>
      <c r="E190" s="50" t="s">
        <v>89</v>
      </c>
      <c r="F190" s="324"/>
      <c r="G190" s="190">
        <v>65</v>
      </c>
      <c r="H190" s="191">
        <v>25</v>
      </c>
      <c r="I190" s="192">
        <v>1472</v>
      </c>
      <c r="J190" s="193">
        <v>0.98858294157152449</v>
      </c>
      <c r="K190" s="192">
        <v>122</v>
      </c>
      <c r="L190" s="193">
        <v>1.1090909090909091</v>
      </c>
      <c r="M190" s="194">
        <v>1594</v>
      </c>
      <c r="N190" s="96"/>
      <c r="O190" s="96"/>
      <c r="P190" s="192">
        <v>2678</v>
      </c>
      <c r="Q190" s="134">
        <f t="shared" ref="Q190:Q196" si="120">P190/$P$68</f>
        <v>13.563486454652532</v>
      </c>
      <c r="R190" s="192" t="s">
        <v>336</v>
      </c>
      <c r="S190" s="134">
        <f t="shared" ref="S190:S196" si="121">R190/$R$68</f>
        <v>10.949602122015914</v>
      </c>
      <c r="T190" s="129">
        <f t="shared" ref="T190:T196" si="122">P190+R190</f>
        <v>3350</v>
      </c>
      <c r="U190" s="192" t="s">
        <v>298</v>
      </c>
      <c r="V190" s="134">
        <f t="shared" ref="V190:V196" si="123">U190/$U$68</f>
        <v>0</v>
      </c>
      <c r="W190" s="192">
        <v>21</v>
      </c>
      <c r="X190" s="192">
        <f t="shared" ref="X190:X196" si="124">W190/$W$68</f>
        <v>4.0133333333333328</v>
      </c>
      <c r="Y190" s="181">
        <f t="shared" ref="Y190:Y196" si="125">U190+W190</f>
        <v>21</v>
      </c>
      <c r="Z190" s="32"/>
    </row>
    <row r="191" spans="2:32" ht="15" customHeight="1" x14ac:dyDescent="0.25">
      <c r="B191" s="13">
        <v>44013</v>
      </c>
      <c r="C191" s="184"/>
      <c r="D191" s="324"/>
      <c r="E191" s="50">
        <v>114304</v>
      </c>
      <c r="F191" s="324"/>
      <c r="G191" s="190">
        <v>114</v>
      </c>
      <c r="H191" s="191">
        <v>34</v>
      </c>
      <c r="I191" s="192">
        <v>1474</v>
      </c>
      <c r="J191" s="193">
        <v>0.98652291105121293</v>
      </c>
      <c r="K191" s="192">
        <v>117</v>
      </c>
      <c r="L191" s="193">
        <v>0.87128712871287128</v>
      </c>
      <c r="M191" s="194">
        <v>1591</v>
      </c>
      <c r="N191" s="96"/>
      <c r="O191" s="96"/>
      <c r="P191" s="192">
        <v>443</v>
      </c>
      <c r="Q191" s="134">
        <f t="shared" si="120"/>
        <v>2.2436984687868078</v>
      </c>
      <c r="R191" s="192" t="s">
        <v>337</v>
      </c>
      <c r="S191" s="134">
        <f t="shared" si="121"/>
        <v>1.0428192497158015</v>
      </c>
      <c r="T191" s="129">
        <f t="shared" si="122"/>
        <v>507</v>
      </c>
      <c r="U191" s="192" t="s">
        <v>306</v>
      </c>
      <c r="V191" s="134">
        <f t="shared" si="123"/>
        <v>1.5357142857142856</v>
      </c>
      <c r="W191" s="192">
        <v>27</v>
      </c>
      <c r="X191" s="192">
        <f t="shared" si="124"/>
        <v>5.1599999999999993</v>
      </c>
      <c r="Y191" s="181">
        <f t="shared" si="125"/>
        <v>28</v>
      </c>
      <c r="Z191" s="32"/>
    </row>
    <row r="192" spans="2:32" ht="15" customHeight="1" x14ac:dyDescent="0.25">
      <c r="B192" s="13">
        <v>44014</v>
      </c>
      <c r="C192" s="184"/>
      <c r="D192" s="324"/>
      <c r="E192" s="50" t="s">
        <v>89</v>
      </c>
      <c r="F192" s="324"/>
      <c r="G192" s="190">
        <v>134</v>
      </c>
      <c r="H192" s="191">
        <v>24</v>
      </c>
      <c r="I192" s="192">
        <v>1472</v>
      </c>
      <c r="J192" s="193">
        <v>0.98321020819341842</v>
      </c>
      <c r="K192" s="192">
        <v>96</v>
      </c>
      <c r="L192" s="193">
        <v>0.95454545454545459</v>
      </c>
      <c r="M192" s="194">
        <v>1568</v>
      </c>
      <c r="N192" s="96"/>
      <c r="O192" s="96"/>
      <c r="P192" s="192">
        <v>428</v>
      </c>
      <c r="Q192" s="134">
        <f t="shared" si="120"/>
        <v>2.1677267373380444</v>
      </c>
      <c r="R192" s="192" t="s">
        <v>338</v>
      </c>
      <c r="S192" s="134">
        <f t="shared" si="121"/>
        <v>1.0754073512694202</v>
      </c>
      <c r="T192" s="129">
        <f t="shared" si="122"/>
        <v>494</v>
      </c>
      <c r="U192" s="192" t="s">
        <v>339</v>
      </c>
      <c r="V192" s="134">
        <f t="shared" si="123"/>
        <v>3.0714285714285712</v>
      </c>
      <c r="W192" s="192">
        <v>9</v>
      </c>
      <c r="X192" s="192">
        <f t="shared" si="124"/>
        <v>1.72</v>
      </c>
      <c r="Y192" s="181">
        <f t="shared" si="125"/>
        <v>11</v>
      </c>
      <c r="Z192" s="32"/>
    </row>
    <row r="193" spans="2:33" ht="15" customHeight="1" x14ac:dyDescent="0.25">
      <c r="B193" s="13">
        <v>44015</v>
      </c>
      <c r="C193" s="324"/>
      <c r="D193" s="324"/>
      <c r="E193" s="50" t="s">
        <v>89</v>
      </c>
      <c r="F193" s="324"/>
      <c r="G193" s="190">
        <v>144</v>
      </c>
      <c r="H193" s="191">
        <v>21</v>
      </c>
      <c r="I193" s="192">
        <v>1476</v>
      </c>
      <c r="J193" s="193">
        <v>0.97315436241610742</v>
      </c>
      <c r="K193" s="192">
        <v>103</v>
      </c>
      <c r="L193" s="193">
        <v>0.94117647058823528</v>
      </c>
      <c r="M193" s="194">
        <v>1579</v>
      </c>
      <c r="N193" s="96"/>
      <c r="O193" s="96"/>
      <c r="P193" s="192">
        <v>379</v>
      </c>
      <c r="Q193" s="134">
        <f t="shared" si="120"/>
        <v>1.9195524146054179</v>
      </c>
      <c r="R193" s="192" t="s">
        <v>340</v>
      </c>
      <c r="S193" s="134">
        <f t="shared" si="121"/>
        <v>0.7006441834028041</v>
      </c>
      <c r="T193" s="129">
        <f t="shared" si="122"/>
        <v>422</v>
      </c>
      <c r="U193" s="192" t="s">
        <v>322</v>
      </c>
      <c r="V193" s="134">
        <f t="shared" si="123"/>
        <v>6.1428571428571423</v>
      </c>
      <c r="W193" s="192">
        <v>7</v>
      </c>
      <c r="X193" s="192">
        <f t="shared" si="124"/>
        <v>1.3377777777777777</v>
      </c>
      <c r="Y193" s="181">
        <f t="shared" si="125"/>
        <v>11</v>
      </c>
      <c r="Z193" s="32"/>
    </row>
    <row r="194" spans="2:33" ht="15" customHeight="1" x14ac:dyDescent="0.25">
      <c r="B194" s="13">
        <v>44016</v>
      </c>
      <c r="C194" s="324"/>
      <c r="D194" s="324"/>
      <c r="E194" s="50" t="s">
        <v>89</v>
      </c>
      <c r="F194" s="324"/>
      <c r="G194" s="190">
        <v>131</v>
      </c>
      <c r="H194" s="191">
        <v>18</v>
      </c>
      <c r="I194" s="192">
        <v>891</v>
      </c>
      <c r="J194" s="193">
        <v>0.98321020819341842</v>
      </c>
      <c r="K194" s="192">
        <v>58</v>
      </c>
      <c r="L194" s="193">
        <v>0.82692307692307687</v>
      </c>
      <c r="M194" s="194">
        <v>949</v>
      </c>
      <c r="N194" s="96"/>
      <c r="O194" s="96"/>
      <c r="P194" s="199">
        <v>0</v>
      </c>
      <c r="Q194" s="139">
        <f t="shared" si="120"/>
        <v>0</v>
      </c>
      <c r="R194" s="199" t="s">
        <v>298</v>
      </c>
      <c r="S194" s="139">
        <f t="shared" si="121"/>
        <v>0</v>
      </c>
      <c r="T194" s="148">
        <f t="shared" si="122"/>
        <v>0</v>
      </c>
      <c r="U194" s="199" t="s">
        <v>298</v>
      </c>
      <c r="V194" s="139">
        <f t="shared" si="123"/>
        <v>0</v>
      </c>
      <c r="W194" s="199">
        <v>0</v>
      </c>
      <c r="X194" s="192">
        <f t="shared" si="124"/>
        <v>0</v>
      </c>
      <c r="Y194" s="181">
        <f t="shared" si="125"/>
        <v>0</v>
      </c>
      <c r="Z194" s="32"/>
    </row>
    <row r="195" spans="2:33" ht="15" customHeight="1" x14ac:dyDescent="0.25">
      <c r="B195" s="13">
        <v>44017</v>
      </c>
      <c r="C195" s="324"/>
      <c r="D195" s="324"/>
      <c r="E195" s="50" t="s">
        <v>89</v>
      </c>
      <c r="F195" s="324"/>
      <c r="G195" s="190">
        <v>84</v>
      </c>
      <c r="H195" s="191">
        <v>22</v>
      </c>
      <c r="I195" s="192">
        <v>890</v>
      </c>
      <c r="J195" s="193">
        <v>0.96651038178164772</v>
      </c>
      <c r="K195" s="192">
        <v>33</v>
      </c>
      <c r="L195" s="193">
        <v>0.78378378378378377</v>
      </c>
      <c r="M195" s="194">
        <v>923</v>
      </c>
      <c r="N195" s="96"/>
      <c r="O195" s="96"/>
      <c r="P195" s="199">
        <v>0</v>
      </c>
      <c r="Q195" s="139">
        <f t="shared" si="120"/>
        <v>0</v>
      </c>
      <c r="R195" s="199" t="s">
        <v>298</v>
      </c>
      <c r="S195" s="139">
        <f t="shared" si="121"/>
        <v>0</v>
      </c>
      <c r="T195" s="148">
        <f t="shared" si="122"/>
        <v>0</v>
      </c>
      <c r="U195" s="199" t="s">
        <v>298</v>
      </c>
      <c r="V195" s="139">
        <f t="shared" si="123"/>
        <v>0</v>
      </c>
      <c r="W195" s="199">
        <v>0</v>
      </c>
      <c r="X195" s="192">
        <f t="shared" si="124"/>
        <v>0</v>
      </c>
      <c r="Y195" s="181">
        <f t="shared" si="125"/>
        <v>0</v>
      </c>
      <c r="Z195" s="32"/>
    </row>
    <row r="196" spans="2:33" ht="15" customHeight="1" x14ac:dyDescent="0.25">
      <c r="B196" s="13">
        <v>44018</v>
      </c>
      <c r="C196" s="324"/>
      <c r="D196" s="324"/>
      <c r="E196" s="50" t="s">
        <v>89</v>
      </c>
      <c r="F196" s="324"/>
      <c r="G196" s="190">
        <v>83</v>
      </c>
      <c r="H196" s="191">
        <v>21</v>
      </c>
      <c r="I196" s="192">
        <v>1468</v>
      </c>
      <c r="J196" s="193">
        <v>0.98473282442748089</v>
      </c>
      <c r="K196" s="192">
        <v>93</v>
      </c>
      <c r="L196" s="193">
        <v>1.0185185185185186</v>
      </c>
      <c r="M196" s="194">
        <v>1561</v>
      </c>
      <c r="N196" s="96"/>
      <c r="O196" s="96"/>
      <c r="P196" s="192">
        <v>388</v>
      </c>
      <c r="Q196" s="134">
        <f t="shared" si="120"/>
        <v>1.9651354534746759</v>
      </c>
      <c r="R196" s="192" t="s">
        <v>298</v>
      </c>
      <c r="S196" s="134">
        <f t="shared" si="121"/>
        <v>0</v>
      </c>
      <c r="T196" s="129">
        <f t="shared" si="122"/>
        <v>388</v>
      </c>
      <c r="U196" s="192" t="s">
        <v>298</v>
      </c>
      <c r="V196" s="134">
        <f t="shared" si="123"/>
        <v>0</v>
      </c>
      <c r="W196" s="192">
        <v>0</v>
      </c>
      <c r="X196" s="192">
        <f t="shared" si="124"/>
        <v>0</v>
      </c>
      <c r="Y196" s="181">
        <f t="shared" si="125"/>
        <v>0</v>
      </c>
      <c r="Z196" s="32"/>
    </row>
    <row r="197" spans="2:33" ht="15" customHeight="1" x14ac:dyDescent="0.25">
      <c r="B197" s="322"/>
      <c r="C197" s="322"/>
      <c r="D197" s="322"/>
      <c r="E197" s="322"/>
      <c r="F197" s="322"/>
      <c r="G197" s="322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32"/>
      <c r="W197" s="32"/>
      <c r="X197" s="32"/>
      <c r="Y197" s="32"/>
      <c r="Z197" s="32"/>
    </row>
    <row r="198" spans="2:33" ht="15" customHeight="1" x14ac:dyDescent="0.25">
      <c r="B198" s="380" t="s">
        <v>221</v>
      </c>
      <c r="C198" s="380"/>
      <c r="D198" s="380"/>
      <c r="E198" s="380"/>
      <c r="F198" s="380"/>
      <c r="G198" s="380"/>
      <c r="H198" s="96"/>
      <c r="I198" s="97" t="s">
        <v>40</v>
      </c>
      <c r="J198" s="97"/>
      <c r="K198" s="97"/>
      <c r="L198" s="97"/>
      <c r="M198" s="32"/>
      <c r="N198" s="32"/>
      <c r="O198" s="32"/>
      <c r="P198" s="32"/>
      <c r="Q198" s="32"/>
      <c r="R198" s="32"/>
      <c r="S198" s="32"/>
      <c r="T198" s="32"/>
      <c r="U198" s="154"/>
      <c r="V198" s="32"/>
      <c r="W198" s="32"/>
      <c r="X198" s="32"/>
      <c r="Y198" s="32"/>
      <c r="Z198" s="32"/>
      <c r="AA198" s="32"/>
    </row>
    <row r="199" spans="2:33" ht="15" customHeight="1" x14ac:dyDescent="0.25">
      <c r="B199" s="380"/>
      <c r="C199" s="380"/>
      <c r="D199" s="380"/>
      <c r="E199" s="380"/>
      <c r="F199" s="380"/>
      <c r="G199" s="380"/>
      <c r="H199" s="96"/>
      <c r="I199" s="158" t="s">
        <v>41</v>
      </c>
      <c r="J199" s="150"/>
      <c r="K199" s="150"/>
      <c r="L199" s="150"/>
      <c r="M199" s="150"/>
      <c r="N199" s="150"/>
      <c r="O199" s="155"/>
      <c r="P199" s="155"/>
      <c r="Q199" s="155"/>
      <c r="R199" s="155"/>
      <c r="S199" s="155"/>
      <c r="T199" s="155"/>
      <c r="U199" s="162"/>
      <c r="V199" s="155"/>
      <c r="W199" s="155"/>
      <c r="X199" s="155"/>
      <c r="Y199" s="155"/>
      <c r="Z199" s="155"/>
      <c r="AA199" s="155"/>
    </row>
    <row r="200" spans="2:33" ht="15" customHeight="1" x14ac:dyDescent="0.25">
      <c r="B200" s="150"/>
      <c r="C200" s="150"/>
      <c r="D200" s="150"/>
      <c r="E200" s="150"/>
      <c r="F200" s="150"/>
      <c r="G200" s="150"/>
      <c r="H200" s="96"/>
      <c r="I200" s="155" t="s">
        <v>118</v>
      </c>
      <c r="J200" s="155"/>
      <c r="K200" s="155"/>
      <c r="L200" s="150"/>
      <c r="M200" s="150"/>
      <c r="N200" s="150"/>
      <c r="O200" s="155"/>
      <c r="P200" s="155"/>
      <c r="Q200" s="155"/>
      <c r="R200" s="155"/>
      <c r="S200" s="155"/>
      <c r="T200" s="155"/>
      <c r="U200" s="155"/>
      <c r="V200" s="155"/>
      <c r="W200" s="155"/>
      <c r="X200" s="155"/>
      <c r="Y200" s="155"/>
      <c r="Z200" s="155"/>
      <c r="AA200" s="155"/>
    </row>
    <row r="201" spans="2:33" ht="15" customHeight="1" x14ac:dyDescent="0.25">
      <c r="B201" s="151" t="s">
        <v>29</v>
      </c>
      <c r="C201" s="152"/>
      <c r="D201" s="152"/>
      <c r="E201" s="152"/>
      <c r="F201" s="152"/>
      <c r="G201" s="152"/>
      <c r="H201" s="56"/>
      <c r="I201" s="158" t="s">
        <v>42</v>
      </c>
      <c r="J201" s="155"/>
      <c r="K201" s="156"/>
      <c r="L201" s="156"/>
      <c r="M201" s="156"/>
      <c r="N201" s="156"/>
      <c r="O201" s="156"/>
      <c r="P201" s="156"/>
      <c r="Q201" s="156"/>
      <c r="R201" s="156"/>
      <c r="S201" s="156"/>
      <c r="T201" s="156"/>
      <c r="U201" s="156"/>
      <c r="V201" s="156"/>
      <c r="W201" s="156"/>
      <c r="X201" s="156"/>
      <c r="Y201" s="156"/>
      <c r="Z201" s="156"/>
      <c r="AA201" s="156"/>
    </row>
    <row r="202" spans="2:33" x14ac:dyDescent="0.25">
      <c r="B202" s="153" t="s">
        <v>212</v>
      </c>
      <c r="C202" s="152"/>
      <c r="D202" s="152"/>
      <c r="E202" s="152"/>
      <c r="F202" s="152"/>
      <c r="G202" s="152"/>
      <c r="H202" s="56"/>
      <c r="I202" s="157" t="s">
        <v>205</v>
      </c>
      <c r="J202" s="156"/>
      <c r="K202" s="156"/>
      <c r="L202" s="156"/>
      <c r="M202" s="156"/>
      <c r="N202" s="156"/>
      <c r="O202" s="156"/>
      <c r="P202" s="156"/>
      <c r="Q202" s="156"/>
      <c r="R202" s="156"/>
      <c r="S202" s="156"/>
      <c r="T202" s="156"/>
      <c r="U202" s="156"/>
      <c r="V202" s="156"/>
      <c r="W202" s="156"/>
      <c r="X202" s="156"/>
      <c r="Y202" s="156"/>
      <c r="Z202" s="156"/>
      <c r="AA202" s="156"/>
    </row>
    <row r="203" spans="2:33" x14ac:dyDescent="0.25">
      <c r="B203" s="153" t="s">
        <v>213</v>
      </c>
      <c r="C203" s="152"/>
      <c r="D203" s="152"/>
      <c r="E203" s="152"/>
      <c r="F203" s="152"/>
      <c r="G203" s="152"/>
      <c r="H203" s="56"/>
      <c r="I203" s="158" t="s">
        <v>43</v>
      </c>
      <c r="J203" s="155"/>
      <c r="K203" s="155"/>
      <c r="L203" s="155"/>
      <c r="M203" s="155"/>
      <c r="N203" s="155"/>
      <c r="O203" s="155"/>
      <c r="P203" s="155"/>
      <c r="Q203" s="155"/>
      <c r="R203" s="155"/>
      <c r="S203" s="155"/>
      <c r="T203" s="155"/>
      <c r="U203" s="155"/>
      <c r="V203" s="155"/>
      <c r="W203" s="155"/>
      <c r="X203" s="155"/>
      <c r="Y203" s="155"/>
      <c r="Z203" s="155"/>
      <c r="AA203" s="155"/>
    </row>
    <row r="204" spans="2:33" ht="15" customHeight="1" x14ac:dyDescent="0.25">
      <c r="B204" s="153" t="s">
        <v>214</v>
      </c>
      <c r="C204" s="152"/>
      <c r="D204" s="152"/>
      <c r="E204" s="152"/>
      <c r="F204" s="152"/>
      <c r="G204" s="152"/>
      <c r="H204" s="56"/>
      <c r="I204" s="374" t="s">
        <v>208</v>
      </c>
      <c r="J204" s="374"/>
      <c r="K204" s="374"/>
      <c r="L204" s="374"/>
      <c r="M204" s="374"/>
      <c r="N204" s="374"/>
      <c r="O204" s="374"/>
      <c r="P204" s="374"/>
      <c r="Q204" s="374"/>
      <c r="R204" s="374"/>
      <c r="S204" s="374"/>
      <c r="T204" s="374"/>
      <c r="U204" s="374"/>
      <c r="V204" s="374"/>
      <c r="W204" s="374"/>
      <c r="X204" s="374"/>
      <c r="Y204" s="374"/>
      <c r="Z204" s="374"/>
      <c r="AA204" s="374"/>
      <c r="AB204" s="94"/>
      <c r="AC204" s="94"/>
      <c r="AD204" s="94"/>
      <c r="AE204" s="94"/>
      <c r="AF204" s="94"/>
      <c r="AG204" s="94"/>
    </row>
    <row r="205" spans="2:33" x14ac:dyDescent="0.25">
      <c r="B205" s="153" t="s">
        <v>215</v>
      </c>
      <c r="C205" s="152"/>
      <c r="D205" s="152"/>
      <c r="E205" s="152"/>
      <c r="F205" s="152"/>
      <c r="G205" s="152"/>
      <c r="H205" s="56"/>
      <c r="I205" s="374"/>
      <c r="J205" s="374"/>
      <c r="K205" s="374"/>
      <c r="L205" s="374"/>
      <c r="M205" s="374"/>
      <c r="N205" s="374"/>
      <c r="O205" s="374"/>
      <c r="P205" s="374"/>
      <c r="Q205" s="374"/>
      <c r="R205" s="374"/>
      <c r="S205" s="374"/>
      <c r="T205" s="374"/>
      <c r="U205" s="374"/>
      <c r="V205" s="374"/>
      <c r="W205" s="374"/>
      <c r="X205" s="374"/>
      <c r="Y205" s="374"/>
      <c r="Z205" s="374"/>
      <c r="AA205" s="374"/>
      <c r="AB205" s="94"/>
      <c r="AC205" s="94"/>
      <c r="AD205" s="94"/>
      <c r="AE205" s="94"/>
      <c r="AF205" s="94"/>
      <c r="AG205" s="94"/>
    </row>
    <row r="206" spans="2:33" x14ac:dyDescent="0.25">
      <c r="B206" s="153" t="s">
        <v>216</v>
      </c>
      <c r="C206" s="153"/>
      <c r="D206" s="153"/>
      <c r="E206" s="153"/>
      <c r="F206" s="153"/>
      <c r="G206" s="153"/>
      <c r="H206" s="95"/>
      <c r="I206" s="374"/>
      <c r="J206" s="374"/>
      <c r="K206" s="374"/>
      <c r="L206" s="374"/>
      <c r="M206" s="374"/>
      <c r="N206" s="374"/>
      <c r="O206" s="374"/>
      <c r="P206" s="374"/>
      <c r="Q206" s="374"/>
      <c r="R206" s="374"/>
      <c r="S206" s="374"/>
      <c r="T206" s="374"/>
      <c r="U206" s="374"/>
      <c r="V206" s="374"/>
      <c r="W206" s="374"/>
      <c r="X206" s="374"/>
      <c r="Y206" s="374"/>
      <c r="Z206" s="374"/>
      <c r="AA206" s="374"/>
    </row>
    <row r="207" spans="2:33" ht="15" customHeight="1" x14ac:dyDescent="0.25">
      <c r="B207" s="153" t="s">
        <v>217</v>
      </c>
      <c r="C207" s="32"/>
      <c r="D207" s="32"/>
      <c r="E207" s="32"/>
      <c r="F207" s="32"/>
      <c r="G207" s="32"/>
      <c r="I207" s="158" t="s">
        <v>206</v>
      </c>
      <c r="J207" s="156"/>
      <c r="K207" s="156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</row>
    <row r="208" spans="2:33" ht="43.5" customHeight="1" x14ac:dyDescent="0.25">
      <c r="B208" s="32"/>
      <c r="C208" s="32"/>
      <c r="D208" s="32"/>
      <c r="E208" s="32"/>
      <c r="F208" s="32"/>
      <c r="G208" s="32"/>
      <c r="I208" s="374" t="s">
        <v>211</v>
      </c>
      <c r="J208" s="374"/>
      <c r="K208" s="374"/>
      <c r="L208" s="374"/>
      <c r="M208" s="374"/>
      <c r="N208" s="374"/>
      <c r="O208" s="374"/>
      <c r="P208" s="374"/>
      <c r="Q208" s="374"/>
      <c r="R208" s="374"/>
      <c r="S208" s="374"/>
      <c r="T208" s="374"/>
      <c r="U208" s="374"/>
      <c r="V208" s="374"/>
      <c r="W208" s="374"/>
      <c r="X208" s="374"/>
      <c r="Y208" s="374"/>
      <c r="Z208" s="374"/>
      <c r="AA208" s="159"/>
    </row>
    <row r="209" spans="9:27" ht="15" customHeight="1" x14ac:dyDescent="0.25">
      <c r="I209" s="58" t="s">
        <v>119</v>
      </c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</row>
    <row r="210" spans="9:27" x14ac:dyDescent="0.25">
      <c r="I210" s="298"/>
      <c r="J210" s="32"/>
      <c r="K210" s="157" t="s">
        <v>120</v>
      </c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</row>
    <row r="211" spans="9:27" x14ac:dyDescent="0.25">
      <c r="I211" s="160"/>
      <c r="J211" s="32"/>
      <c r="K211" s="157" t="s">
        <v>38</v>
      </c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</row>
    <row r="212" spans="9:27" x14ac:dyDescent="0.25">
      <c r="I212" s="161"/>
      <c r="J212" s="32"/>
      <c r="K212" s="157" t="s">
        <v>39</v>
      </c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</row>
  </sheetData>
  <mergeCells count="20">
    <mergeCell ref="I204:AA206"/>
    <mergeCell ref="I208:Z208"/>
    <mergeCell ref="C4:E4"/>
    <mergeCell ref="G4:N4"/>
    <mergeCell ref="C6:D6"/>
    <mergeCell ref="I6:N6"/>
    <mergeCell ref="B198:G199"/>
    <mergeCell ref="B2:AF2"/>
    <mergeCell ref="P4:Y4"/>
    <mergeCell ref="P6:T6"/>
    <mergeCell ref="U6:Y6"/>
    <mergeCell ref="AA68:AF68"/>
    <mergeCell ref="AA4:AF4"/>
    <mergeCell ref="AA6:AA7"/>
    <mergeCell ref="AB6:AB7"/>
    <mergeCell ref="AC6:AC7"/>
    <mergeCell ref="AD6:AD7"/>
    <mergeCell ref="AE6:AE7"/>
    <mergeCell ref="AF6:AF7"/>
    <mergeCell ref="C7:D7"/>
  </mergeCells>
  <conditionalFormatting sqref="P133:P137 R133:R137 U133:U137 W133:W137 R175:R179 U175:U179 W175:X179 P175:P179 P182:P186 W182:X186 U182:U186 R182:R186 R189:R193 U189:U193 W189:X193 P189:P193 P196 W196:X196 X194:X195 U196 R196 K101:K196 I100:I196">
    <cfRule type="expression" dxfId="32" priority="46">
      <formula>J100&gt;0.98</formula>
    </cfRule>
    <cfRule type="expression" dxfId="31" priority="47">
      <formula>AND(J100&lt;0.98,J100&gt;0.8)</formula>
    </cfRule>
    <cfRule type="expression" dxfId="30" priority="48">
      <formula>J100&lt;0.8</formula>
    </cfRule>
  </conditionalFormatting>
  <conditionalFormatting sqref="K100">
    <cfRule type="expression" dxfId="29" priority="43">
      <formula>L100&gt;0.98</formula>
    </cfRule>
    <cfRule type="expression" dxfId="28" priority="44">
      <formula>AND(L100&lt;0.98,L100&gt;0.8)</formula>
    </cfRule>
    <cfRule type="expression" dxfId="27" priority="45">
      <formula>L100&lt;0.8</formula>
    </cfRule>
  </conditionalFormatting>
  <conditionalFormatting sqref="P100:P102 P105:P109 P112:P116 P119:P123">
    <cfRule type="expression" dxfId="26" priority="37">
      <formula>Q100&gt;0.98</formula>
    </cfRule>
    <cfRule type="expression" dxfId="25" priority="38">
      <formula>AND(Q100&lt;0.98,Q100&gt;0.8)</formula>
    </cfRule>
    <cfRule type="expression" dxfId="24" priority="39">
      <formula>Q100&lt;0.8</formula>
    </cfRule>
  </conditionalFormatting>
  <conditionalFormatting sqref="P126:P129">
    <cfRule type="expression" dxfId="23" priority="34">
      <formula>Q126&gt;0.98</formula>
    </cfRule>
    <cfRule type="expression" dxfId="22" priority="35">
      <formula>AND(Q126&lt;0.98,Q126&gt;0.8)</formula>
    </cfRule>
    <cfRule type="expression" dxfId="21" priority="36">
      <formula>Q126&lt;0.8</formula>
    </cfRule>
  </conditionalFormatting>
  <conditionalFormatting sqref="R100:R102 R105:R109 R112:R116 R119:R123">
    <cfRule type="expression" dxfId="20" priority="31">
      <formula>S100&gt;0.98</formula>
    </cfRule>
    <cfRule type="expression" dxfId="19" priority="32">
      <formula>AND(S100&lt;0.98,S100&gt;0.8)</formula>
    </cfRule>
    <cfRule type="expression" dxfId="18" priority="33">
      <formula>S100&lt;0.8</formula>
    </cfRule>
  </conditionalFormatting>
  <conditionalFormatting sqref="R126:R129">
    <cfRule type="expression" dxfId="17" priority="28">
      <formula>S126&gt;0.98</formula>
    </cfRule>
    <cfRule type="expression" dxfId="16" priority="29">
      <formula>AND(S126&lt;0.98,S126&gt;0.8)</formula>
    </cfRule>
    <cfRule type="expression" dxfId="15" priority="30">
      <formula>S126&lt;0.8</formula>
    </cfRule>
  </conditionalFormatting>
  <conditionalFormatting sqref="U100:U102 U105:U109 U112:U116 U119:U123">
    <cfRule type="expression" dxfId="14" priority="25">
      <formula>V100&gt;0.98</formula>
    </cfRule>
    <cfRule type="expression" dxfId="13" priority="26">
      <formula>AND(V100&lt;0.98,V100&gt;0.8)</formula>
    </cfRule>
    <cfRule type="expression" dxfId="12" priority="27">
      <formula>V100&lt;0.8</formula>
    </cfRule>
  </conditionalFormatting>
  <conditionalFormatting sqref="U126:U129">
    <cfRule type="expression" dxfId="11" priority="22">
      <formula>V126&gt;0.98</formula>
    </cfRule>
    <cfRule type="expression" dxfId="10" priority="23">
      <formula>AND(V126&lt;0.98,V126&gt;0.8)</formula>
    </cfRule>
    <cfRule type="expression" dxfId="9" priority="24">
      <formula>V126&lt;0.8</formula>
    </cfRule>
  </conditionalFormatting>
  <conditionalFormatting sqref="W100:W102 W105:W109 W112:W116 W119:W123">
    <cfRule type="expression" dxfId="8" priority="19">
      <formula>X100&gt;0.98</formula>
    </cfRule>
    <cfRule type="expression" dxfId="7" priority="20">
      <formula>AND(X100&lt;0.98,X100&gt;0.8)</formula>
    </cfRule>
    <cfRule type="expression" dxfId="6" priority="21">
      <formula>X100&lt;0.8</formula>
    </cfRule>
  </conditionalFormatting>
  <conditionalFormatting sqref="W126:W129">
    <cfRule type="expression" dxfId="5" priority="16">
      <formula>X126&gt;0.98</formula>
    </cfRule>
    <cfRule type="expression" dxfId="4" priority="17">
      <formula>AND(X126&lt;0.98,X126&gt;0.8)</formula>
    </cfRule>
    <cfRule type="expression" dxfId="3" priority="18">
      <formula>X126&lt;0.8</formula>
    </cfRule>
  </conditionalFormatting>
  <conditionalFormatting sqref="P140:P144 R140:R144 U140:U144 W140:X144 W147:X151 U147:U151 R147:R151 P147:P151 X152:X153 R154:R158 U154:U158 W154:X158 P154:P158 P161:P165 W161:X165 U161:U165 R161:R165 R168:R169 U168:U169 W168:X169 P168:P169 P172 W172:X172 X170:X171 U172 R172 X173:X174">
    <cfRule type="expression" dxfId="2" priority="1">
      <formula>Q140&gt;0.98</formula>
    </cfRule>
    <cfRule type="expression" dxfId="1" priority="2">
      <formula>AND(Q140&lt;0.98,Q140&gt;0.8)</formula>
    </cfRule>
    <cfRule type="expression" dxfId="0" priority="3">
      <formula>Q140&lt;0.8</formula>
    </cfRule>
  </conditionalFormatting>
  <pageMargins left="0.7" right="0.7" top="0.75" bottom="0.75" header="0.3" footer="0.3"/>
  <pageSetup paperSize="9" orientation="portrait" verticalDpi="300" r:id="rId1"/>
  <ignoredErrors>
    <ignoredError sqref="G68" formulaRange="1"/>
    <ignoredError sqref="R130:R196 U130:U19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91"/>
  <sheetViews>
    <sheetView showGridLines="0" topLeftCell="B1" zoomScale="90" zoomScaleNormal="90" workbookViewId="0">
      <selection activeCell="B47" sqref="B47:C47"/>
    </sheetView>
  </sheetViews>
  <sheetFormatPr defaultRowHeight="15" x14ac:dyDescent="0.25"/>
  <cols>
    <col min="1" max="1" width="4" style="29" customWidth="1"/>
    <col min="2" max="2" width="18.28515625" style="29" customWidth="1"/>
    <col min="3" max="3" width="14.140625" style="29" customWidth="1"/>
    <col min="4" max="4" width="10.7109375" style="29" customWidth="1"/>
    <col min="5" max="5" width="13" style="29" customWidth="1"/>
    <col min="6" max="6" width="11.7109375" style="29" customWidth="1"/>
    <col min="7" max="10" width="12" style="29" customWidth="1"/>
    <col min="11" max="11" width="16.85546875" style="29" customWidth="1"/>
    <col min="12" max="12" width="15.28515625" style="29" customWidth="1"/>
    <col min="13" max="13" width="12.85546875" style="29" customWidth="1"/>
    <col min="14" max="14" width="15.7109375" style="29" customWidth="1"/>
    <col min="15" max="15" width="9.140625" style="29"/>
    <col min="16" max="17" width="13.7109375" style="29" customWidth="1"/>
    <col min="18" max="18" width="9.140625" style="29"/>
    <col min="19" max="19" width="17" style="29" customWidth="1"/>
    <col min="20" max="16384" width="9.140625" style="29"/>
  </cols>
  <sheetData>
    <row r="1" spans="1:17" ht="29.25" customHeight="1" x14ac:dyDescent="0.25"/>
    <row r="2" spans="1:17" ht="35.1" customHeight="1" x14ac:dyDescent="0.25">
      <c r="B2" s="407" t="s">
        <v>96</v>
      </c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82"/>
    </row>
    <row r="3" spans="1:17" ht="15.75" customHeight="1" x14ac:dyDescent="0.3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7" ht="19.5" customHeight="1" x14ac:dyDescent="0.25">
      <c r="A4" s="29" t="s">
        <v>102</v>
      </c>
      <c r="B4" s="408" t="s">
        <v>125</v>
      </c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8"/>
      <c r="P4" s="408"/>
      <c r="Q4" s="83"/>
    </row>
    <row r="5" spans="1:17" ht="5.25" customHeight="1" x14ac:dyDescent="0.25">
      <c r="Q5" s="83"/>
    </row>
    <row r="6" spans="1:17" ht="22.5" customHeight="1" thickBot="1" x14ac:dyDescent="0.3">
      <c r="B6" s="402" t="s">
        <v>121</v>
      </c>
      <c r="C6" s="371" t="s">
        <v>7</v>
      </c>
      <c r="D6" s="371"/>
      <c r="E6" s="371"/>
      <c r="F6" s="410"/>
      <c r="G6" s="411" t="s">
        <v>5</v>
      </c>
      <c r="H6" s="373"/>
      <c r="I6" s="373"/>
      <c r="J6" s="373"/>
      <c r="K6" s="373"/>
      <c r="L6" s="377"/>
      <c r="M6" s="411" t="s">
        <v>21</v>
      </c>
      <c r="N6" s="373"/>
      <c r="O6" s="373"/>
      <c r="P6" s="373"/>
      <c r="Q6" s="83"/>
    </row>
    <row r="7" spans="1:17" ht="18.75" customHeight="1" thickBot="1" x14ac:dyDescent="0.3">
      <c r="B7" s="403"/>
      <c r="C7" s="412" t="s">
        <v>8</v>
      </c>
      <c r="D7" s="412"/>
      <c r="E7" s="85" t="s">
        <v>18</v>
      </c>
      <c r="F7" s="416" t="s">
        <v>34</v>
      </c>
      <c r="G7" s="413" t="s">
        <v>251</v>
      </c>
      <c r="H7" s="414"/>
      <c r="I7" s="414"/>
      <c r="J7" s="414" t="s">
        <v>252</v>
      </c>
      <c r="K7" s="414"/>
      <c r="L7" s="415"/>
      <c r="M7" s="413" t="s">
        <v>22</v>
      </c>
      <c r="N7" s="414"/>
      <c r="O7" s="414"/>
      <c r="P7" s="414"/>
      <c r="Q7" s="83"/>
    </row>
    <row r="8" spans="1:17" ht="18.75" customHeight="1" thickBot="1" x14ac:dyDescent="0.3">
      <c r="B8" s="404"/>
      <c r="C8" s="60" t="s">
        <v>8</v>
      </c>
      <c r="D8" s="60" t="s">
        <v>16</v>
      </c>
      <c r="E8" s="60" t="s">
        <v>17</v>
      </c>
      <c r="F8" s="417"/>
      <c r="G8" s="105" t="s">
        <v>19</v>
      </c>
      <c r="H8" s="84" t="s">
        <v>20</v>
      </c>
      <c r="I8" s="65" t="s">
        <v>34</v>
      </c>
      <c r="J8" s="84" t="s">
        <v>19</v>
      </c>
      <c r="K8" s="84" t="s">
        <v>20</v>
      </c>
      <c r="L8" s="124" t="s">
        <v>34</v>
      </c>
      <c r="M8" s="125" t="s">
        <v>122</v>
      </c>
      <c r="N8" s="61" t="s">
        <v>159</v>
      </c>
      <c r="O8" s="65" t="s">
        <v>20</v>
      </c>
      <c r="P8" s="87" t="s">
        <v>159</v>
      </c>
      <c r="Q8" s="83"/>
    </row>
    <row r="9" spans="1:17" ht="15.75" x14ac:dyDescent="0.25">
      <c r="B9" s="13"/>
      <c r="I9" s="11"/>
      <c r="J9" s="11"/>
      <c r="K9" s="11"/>
      <c r="L9" s="11"/>
      <c r="M9" s="11"/>
      <c r="N9" s="11"/>
      <c r="O9" s="11"/>
      <c r="Q9" s="83"/>
    </row>
    <row r="10" spans="1:17" ht="17.25" customHeight="1" x14ac:dyDescent="0.25">
      <c r="B10" s="13">
        <v>43933</v>
      </c>
      <c r="C10" s="165">
        <v>-0.13</v>
      </c>
      <c r="D10" s="165">
        <v>-0.61</v>
      </c>
      <c r="E10" s="165">
        <v>-0.34</v>
      </c>
      <c r="F10" s="62">
        <v>-0.18</v>
      </c>
      <c r="G10" s="166">
        <v>0.39</v>
      </c>
      <c r="H10" s="166">
        <v>0.2</v>
      </c>
      <c r="I10" s="167">
        <v>0.22</v>
      </c>
      <c r="J10" s="168">
        <v>0.67</v>
      </c>
      <c r="K10" s="168">
        <v>0.05</v>
      </c>
      <c r="L10" s="167">
        <v>0.63</v>
      </c>
      <c r="M10" s="169">
        <v>2E-3</v>
      </c>
      <c r="N10" s="170">
        <v>3.0000000000000001E-3</v>
      </c>
      <c r="O10" s="169">
        <v>-1.2E-2</v>
      </c>
      <c r="P10" s="171">
        <v>-5.0000000000000001E-3</v>
      </c>
      <c r="Q10" s="83"/>
    </row>
    <row r="11" spans="1:17" ht="17.25" customHeight="1" x14ac:dyDescent="0.25">
      <c r="B11" s="13">
        <v>43940</v>
      </c>
      <c r="C11" s="165">
        <v>0.1</v>
      </c>
      <c r="D11" s="165">
        <v>-0.25</v>
      </c>
      <c r="E11" s="165">
        <v>-7.0000000000000007E-2</v>
      </c>
      <c r="F11" s="62">
        <v>7.0000000000000007E-2</v>
      </c>
      <c r="G11" s="166">
        <v>0.33</v>
      </c>
      <c r="H11" s="166">
        <v>0.16</v>
      </c>
      <c r="I11" s="167">
        <v>0.17</v>
      </c>
      <c r="J11" s="168">
        <v>0.68</v>
      </c>
      <c r="K11" s="168">
        <v>-0.02</v>
      </c>
      <c r="L11" s="167">
        <v>0.63</v>
      </c>
      <c r="M11" s="169">
        <v>4.0000000000000001E-3</v>
      </c>
      <c r="N11" s="170">
        <v>4.0000000000000001E-3</v>
      </c>
      <c r="O11" s="169">
        <v>-0.02</v>
      </c>
      <c r="P11" s="171">
        <v>-6.0000000000000001E-3</v>
      </c>
      <c r="Q11" s="66"/>
    </row>
    <row r="12" spans="1:17" ht="17.25" customHeight="1" x14ac:dyDescent="0.25">
      <c r="B12" s="13">
        <v>43947</v>
      </c>
      <c r="C12" s="165">
        <v>0.11</v>
      </c>
      <c r="D12" s="165">
        <v>-0.01</v>
      </c>
      <c r="E12" s="165">
        <v>0.16</v>
      </c>
      <c r="F12" s="62">
        <v>0.11</v>
      </c>
      <c r="G12" s="166">
        <v>0.3</v>
      </c>
      <c r="H12" s="166">
        <v>0.14000000000000001</v>
      </c>
      <c r="I12" s="167">
        <v>0.16</v>
      </c>
      <c r="J12" s="168">
        <v>0.61</v>
      </c>
      <c r="K12" s="168">
        <v>-0.04</v>
      </c>
      <c r="L12" s="167">
        <v>0.56999999999999995</v>
      </c>
      <c r="M12" s="169">
        <v>5.0000000000000001E-3</v>
      </c>
      <c r="N12" s="170">
        <v>5.0000000000000001E-3</v>
      </c>
      <c r="O12" s="169">
        <v>-2.3E-2</v>
      </c>
      <c r="P12" s="171">
        <v>-7.0000000000000001E-3</v>
      </c>
      <c r="Q12" s="66"/>
    </row>
    <row r="13" spans="1:17" ht="17.25" customHeight="1" x14ac:dyDescent="0.25">
      <c r="B13" s="13">
        <v>43954</v>
      </c>
      <c r="C13" s="165">
        <v>0.17</v>
      </c>
      <c r="D13" s="165">
        <v>0.02</v>
      </c>
      <c r="E13" s="165">
        <v>0.44</v>
      </c>
      <c r="F13" s="62">
        <v>0.18</v>
      </c>
      <c r="G13" s="166">
        <v>0.24</v>
      </c>
      <c r="H13" s="166">
        <v>0.15</v>
      </c>
      <c r="I13" s="167">
        <v>0.16</v>
      </c>
      <c r="J13" s="168">
        <v>0.59</v>
      </c>
      <c r="K13" s="168">
        <v>-0.03</v>
      </c>
      <c r="L13" s="167">
        <v>0.55000000000000004</v>
      </c>
      <c r="M13" s="169">
        <v>5.0000000000000001E-3</v>
      </c>
      <c r="N13" s="170">
        <v>5.0000000000000001E-3</v>
      </c>
      <c r="O13" s="169">
        <v>-3.6999999999999998E-2</v>
      </c>
      <c r="P13" s="171">
        <v>-8.0000000000000002E-3</v>
      </c>
      <c r="Q13" s="66"/>
    </row>
    <row r="14" spans="1:17" ht="17.25" customHeight="1" x14ac:dyDescent="0.25">
      <c r="B14" s="13">
        <v>43961</v>
      </c>
      <c r="C14" s="165">
        <v>0.28000000000000003</v>
      </c>
      <c r="D14" s="165">
        <v>0.03</v>
      </c>
      <c r="E14" s="165">
        <v>0.39</v>
      </c>
      <c r="F14" s="62">
        <v>0.28000000000000003</v>
      </c>
      <c r="G14" s="166">
        <v>0.31</v>
      </c>
      <c r="H14" s="166">
        <v>0.22</v>
      </c>
      <c r="I14" s="167">
        <v>0.23</v>
      </c>
      <c r="J14" s="168">
        <v>0.51</v>
      </c>
      <c r="K14" s="168">
        <v>0</v>
      </c>
      <c r="L14" s="167">
        <v>0.47</v>
      </c>
      <c r="M14" s="169">
        <v>6.0000000000000001E-3</v>
      </c>
      <c r="N14" s="170">
        <v>6.0000000000000001E-3</v>
      </c>
      <c r="O14" s="169">
        <v>-2.8000000000000001E-2</v>
      </c>
      <c r="P14" s="171">
        <v>-3.0000000000000001E-3</v>
      </c>
      <c r="Q14" s="66"/>
    </row>
    <row r="15" spans="1:17" ht="17.25" customHeight="1" x14ac:dyDescent="0.25">
      <c r="B15" s="13">
        <v>43968</v>
      </c>
      <c r="C15" s="165">
        <v>0.25</v>
      </c>
      <c r="D15" s="165">
        <v>0.1</v>
      </c>
      <c r="E15" s="165">
        <v>0.26</v>
      </c>
      <c r="F15" s="62">
        <v>0.24</v>
      </c>
      <c r="G15" s="166">
        <v>0.24</v>
      </c>
      <c r="H15" s="166">
        <v>0.17</v>
      </c>
      <c r="I15" s="167">
        <v>0.18</v>
      </c>
      <c r="J15" s="168">
        <v>0.54</v>
      </c>
      <c r="K15" s="168">
        <v>-0.04</v>
      </c>
      <c r="L15" s="167">
        <v>0.5</v>
      </c>
      <c r="M15" s="207" t="s">
        <v>253</v>
      </c>
      <c r="N15" s="208" t="s">
        <v>254</v>
      </c>
      <c r="O15" s="169">
        <v>-2.5000000000000001E-2</v>
      </c>
      <c r="P15" s="171">
        <v>-1E-3</v>
      </c>
      <c r="Q15" s="66"/>
    </row>
    <row r="16" spans="1:17" ht="17.25" customHeight="1" x14ac:dyDescent="0.25">
      <c r="B16" s="13">
        <v>43975</v>
      </c>
      <c r="C16" s="165">
        <v>-0.06</v>
      </c>
      <c r="D16" s="165">
        <v>-0.04</v>
      </c>
      <c r="E16" s="165">
        <v>-0.01</v>
      </c>
      <c r="F16" s="62">
        <v>-0.05</v>
      </c>
      <c r="G16" s="166">
        <v>0.18</v>
      </c>
      <c r="H16" s="166">
        <v>0.15</v>
      </c>
      <c r="I16" s="167">
        <v>0.15</v>
      </c>
      <c r="J16" s="168">
        <v>0.43</v>
      </c>
      <c r="K16" s="168">
        <v>-0.05</v>
      </c>
      <c r="L16" s="167">
        <v>0.4</v>
      </c>
      <c r="M16" s="207">
        <v>8.0000000000000002E-3</v>
      </c>
      <c r="N16" s="208">
        <v>8.0000000000000002E-3</v>
      </c>
      <c r="O16" s="169">
        <v>-2.3E-2</v>
      </c>
      <c r="P16" s="171">
        <v>0</v>
      </c>
      <c r="Q16" s="66"/>
    </row>
    <row r="17" spans="2:23" ht="17.25" customHeight="1" x14ac:dyDescent="0.25">
      <c r="B17" s="13">
        <v>43982</v>
      </c>
      <c r="C17" s="165">
        <v>0.15</v>
      </c>
      <c r="D17" s="165">
        <v>0.1</v>
      </c>
      <c r="E17" s="165">
        <v>0.53</v>
      </c>
      <c r="F17" s="62">
        <v>0.19</v>
      </c>
      <c r="G17" s="166">
        <v>0.17</v>
      </c>
      <c r="H17" s="166">
        <v>0.19</v>
      </c>
      <c r="I17" s="167">
        <v>0.18</v>
      </c>
      <c r="J17" s="168">
        <v>0.36</v>
      </c>
      <c r="K17" s="168">
        <v>-0.05</v>
      </c>
      <c r="L17" s="167">
        <v>0.33</v>
      </c>
      <c r="M17" s="207">
        <v>8.0000000000000002E-3</v>
      </c>
      <c r="N17" s="208" t="s">
        <v>288</v>
      </c>
      <c r="O17" s="169">
        <v>-2.5999999999999999E-2</v>
      </c>
      <c r="P17" s="171">
        <v>1E-3</v>
      </c>
      <c r="Q17" s="66"/>
    </row>
    <row r="18" spans="2:23" ht="17.25" customHeight="1" x14ac:dyDescent="0.25">
      <c r="B18" s="13">
        <v>43989</v>
      </c>
      <c r="C18" s="165">
        <v>0.19</v>
      </c>
      <c r="D18" s="165">
        <v>0.1</v>
      </c>
      <c r="E18" s="165">
        <v>0.39</v>
      </c>
      <c r="F18" s="62">
        <v>0.21</v>
      </c>
      <c r="G18" s="166">
        <v>0.18</v>
      </c>
      <c r="H18" s="166">
        <v>0.16</v>
      </c>
      <c r="I18" s="167">
        <v>0.16</v>
      </c>
      <c r="J18" s="168">
        <v>0.38</v>
      </c>
      <c r="K18" s="168">
        <v>0.02</v>
      </c>
      <c r="L18" s="167">
        <v>0.36</v>
      </c>
      <c r="M18" s="207">
        <v>8.0000000000000002E-3</v>
      </c>
      <c r="N18" s="208">
        <v>8.9999999999999993E-3</v>
      </c>
      <c r="O18" s="169">
        <v>-1.4E-2</v>
      </c>
      <c r="P18" s="171">
        <v>5.0000000000000001E-3</v>
      </c>
      <c r="Q18" s="66"/>
    </row>
    <row r="19" spans="2:23" ht="17.25" customHeight="1" x14ac:dyDescent="0.25">
      <c r="B19" s="13">
        <v>43996</v>
      </c>
      <c r="C19" s="165">
        <v>-0.23</v>
      </c>
      <c r="D19" s="165">
        <v>-0.15</v>
      </c>
      <c r="E19" s="165">
        <v>0.22</v>
      </c>
      <c r="F19" s="62">
        <v>-0.17</v>
      </c>
      <c r="G19" s="166">
        <v>-0.15</v>
      </c>
      <c r="H19" s="166">
        <v>-0.05</v>
      </c>
      <c r="I19" s="167">
        <v>-0.06</v>
      </c>
      <c r="J19" s="168">
        <v>0.42</v>
      </c>
      <c r="K19" s="168">
        <v>0.08</v>
      </c>
      <c r="L19" s="167">
        <v>0.4</v>
      </c>
      <c r="M19" s="207">
        <v>8.0000000000000002E-3</v>
      </c>
      <c r="N19" s="208">
        <v>8.9999999999999993E-3</v>
      </c>
      <c r="O19" s="169">
        <v>-2.4E-2</v>
      </c>
      <c r="P19" s="171">
        <v>3.0000000000000001E-3</v>
      </c>
      <c r="Q19" s="66"/>
    </row>
    <row r="20" spans="2:23" ht="17.25" customHeight="1" x14ac:dyDescent="0.25">
      <c r="B20" s="13">
        <v>44003</v>
      </c>
      <c r="C20" s="165">
        <v>0.17</v>
      </c>
      <c r="D20" s="165">
        <v>0.28000000000000003</v>
      </c>
      <c r="E20" s="165">
        <v>0.56000000000000005</v>
      </c>
      <c r="F20" s="62">
        <v>0.23</v>
      </c>
      <c r="G20" s="166">
        <v>0.15</v>
      </c>
      <c r="H20" s="166">
        <v>0.12</v>
      </c>
      <c r="I20" s="167">
        <v>0.13</v>
      </c>
      <c r="J20" s="168">
        <v>0.46</v>
      </c>
      <c r="K20" s="168">
        <v>0.01</v>
      </c>
      <c r="L20" s="167">
        <v>0.43</v>
      </c>
      <c r="M20" s="207">
        <v>8.0000000000000002E-3</v>
      </c>
      <c r="N20" s="208">
        <v>8.9999999999999993E-3</v>
      </c>
      <c r="O20" s="169">
        <v>-1.7999999999999999E-2</v>
      </c>
      <c r="P20" s="171">
        <v>6.0000000000000001E-3</v>
      </c>
      <c r="Q20" s="66"/>
    </row>
    <row r="21" spans="2:23" ht="17.25" customHeight="1" x14ac:dyDescent="0.25">
      <c r="B21" s="13">
        <v>44010</v>
      </c>
      <c r="C21" s="453" t="s">
        <v>89</v>
      </c>
      <c r="D21" s="453" t="s">
        <v>89</v>
      </c>
      <c r="E21" s="453" t="s">
        <v>89</v>
      </c>
      <c r="F21" s="62">
        <v>0.16</v>
      </c>
      <c r="G21" s="166">
        <v>0.11</v>
      </c>
      <c r="H21" s="166">
        <v>0.12</v>
      </c>
      <c r="I21" s="167">
        <v>0.11</v>
      </c>
      <c r="J21" s="168">
        <v>0.39</v>
      </c>
      <c r="K21" s="168">
        <v>-0.01</v>
      </c>
      <c r="L21" s="167">
        <v>0.36</v>
      </c>
      <c r="M21" s="207">
        <v>8.0000000000000002E-3</v>
      </c>
      <c r="N21" s="208">
        <v>8.9999999999999993E-3</v>
      </c>
      <c r="O21" s="169">
        <v>-2.1000000000000001E-2</v>
      </c>
      <c r="P21" s="171">
        <v>7.0000000000000001E-3</v>
      </c>
      <c r="Q21" s="66"/>
    </row>
    <row r="22" spans="2:23" x14ac:dyDescent="0.25">
      <c r="B22" s="63"/>
      <c r="C22" s="33"/>
      <c r="D22" s="33"/>
      <c r="E22" s="33"/>
      <c r="F22" s="33"/>
      <c r="G22" s="33"/>
      <c r="H22" s="33"/>
      <c r="I22" s="64"/>
      <c r="J22" s="64"/>
      <c r="K22" s="64"/>
      <c r="L22" s="64"/>
      <c r="M22" s="64"/>
      <c r="N22" s="64"/>
      <c r="O22" s="64"/>
      <c r="P22" s="33"/>
      <c r="Q22" s="1"/>
    </row>
    <row r="23" spans="2:23" x14ac:dyDescent="0.25">
      <c r="B23" s="13"/>
      <c r="I23" s="11"/>
      <c r="J23" s="11"/>
      <c r="K23" s="11"/>
      <c r="L23" s="11"/>
      <c r="M23" s="11"/>
      <c r="N23" s="11"/>
      <c r="O23" s="11"/>
    </row>
    <row r="24" spans="2:23" x14ac:dyDescent="0.25">
      <c r="B24" s="30" t="s">
        <v>99</v>
      </c>
      <c r="C24" s="30"/>
      <c r="D24" s="30"/>
      <c r="E24" s="30"/>
      <c r="F24" s="30"/>
      <c r="G24" s="30"/>
      <c r="I24" s="11"/>
      <c r="J24" s="11"/>
      <c r="K24" s="11"/>
      <c r="L24" s="11"/>
      <c r="M24" s="11"/>
      <c r="N24" s="11"/>
      <c r="O24" s="11"/>
    </row>
    <row r="25" spans="2:23" ht="15" customHeight="1" x14ac:dyDescent="0.25">
      <c r="B25" s="409" t="s">
        <v>100</v>
      </c>
      <c r="C25" s="409"/>
      <c r="D25" s="409"/>
      <c r="E25" s="409"/>
      <c r="F25" s="409"/>
      <c r="G25" s="409"/>
      <c r="H25" s="409"/>
      <c r="I25" s="409"/>
      <c r="J25" s="409"/>
      <c r="K25" s="409"/>
      <c r="L25" s="409"/>
      <c r="M25" s="11"/>
      <c r="N25" s="11"/>
      <c r="O25" s="11"/>
    </row>
    <row r="26" spans="2:23" x14ac:dyDescent="0.25">
      <c r="B26" s="76"/>
      <c r="C26" s="76"/>
      <c r="D26" s="76"/>
      <c r="E26" s="76"/>
      <c r="F26" s="76"/>
      <c r="G26" s="76"/>
      <c r="I26" s="11"/>
      <c r="J26" s="11"/>
      <c r="K26" s="11"/>
      <c r="L26" s="11"/>
      <c r="M26" s="11"/>
      <c r="N26" s="11"/>
      <c r="O26" s="11"/>
    </row>
    <row r="27" spans="2:23" ht="33" customHeight="1" x14ac:dyDescent="0.25">
      <c r="B27" s="387" t="s">
        <v>148</v>
      </c>
      <c r="C27" s="387"/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113"/>
      <c r="U27" s="113"/>
      <c r="V27" s="113"/>
      <c r="W27" s="113"/>
    </row>
    <row r="28" spans="2:23" x14ac:dyDescent="0.25">
      <c r="B28" s="38" t="s">
        <v>285</v>
      </c>
      <c r="I28" s="11"/>
      <c r="J28" s="11"/>
      <c r="K28" s="38" t="s">
        <v>284</v>
      </c>
    </row>
    <row r="29" spans="2:23" ht="4.5" customHeight="1" x14ac:dyDescent="0.25">
      <c r="I29" s="11"/>
      <c r="J29" s="11"/>
    </row>
    <row r="30" spans="2:23" ht="15.75" customHeight="1" x14ac:dyDescent="0.25">
      <c r="B30" s="37" t="s">
        <v>103</v>
      </c>
      <c r="C30" s="34"/>
      <c r="D30" s="34"/>
      <c r="I30" s="11"/>
      <c r="J30" s="11"/>
      <c r="K30" s="37" t="s">
        <v>103</v>
      </c>
      <c r="L30" s="34"/>
      <c r="M30" s="34"/>
    </row>
    <row r="31" spans="2:23" ht="57.75" customHeight="1" x14ac:dyDescent="0.25">
      <c r="B31" s="395" t="s">
        <v>126</v>
      </c>
      <c r="C31" s="395"/>
      <c r="D31" s="395" t="s">
        <v>104</v>
      </c>
      <c r="E31" s="395"/>
      <c r="F31" s="395" t="s">
        <v>105</v>
      </c>
      <c r="G31" s="395"/>
      <c r="H31" s="395" t="s">
        <v>106</v>
      </c>
      <c r="I31" s="395"/>
      <c r="J31" s="11"/>
      <c r="K31" s="395" t="s">
        <v>126</v>
      </c>
      <c r="L31" s="395"/>
      <c r="M31" s="90" t="s">
        <v>143</v>
      </c>
      <c r="N31" s="86" t="s">
        <v>144</v>
      </c>
      <c r="O31" s="406" t="s">
        <v>145</v>
      </c>
      <c r="P31" s="393"/>
      <c r="Q31" s="100" t="s">
        <v>146</v>
      </c>
    </row>
    <row r="32" spans="2:23" x14ac:dyDescent="0.25">
      <c r="B32" s="35"/>
      <c r="C32" s="36"/>
      <c r="D32" s="36"/>
      <c r="I32" s="11"/>
      <c r="J32" s="11"/>
      <c r="K32" s="35"/>
      <c r="L32" s="36"/>
      <c r="M32" s="36"/>
    </row>
    <row r="33" spans="2:32" ht="18.75" customHeight="1" x14ac:dyDescent="0.25">
      <c r="B33" s="381" t="s">
        <v>107</v>
      </c>
      <c r="C33" s="381"/>
      <c r="D33" s="405">
        <v>82.13572854291418</v>
      </c>
      <c r="E33" s="405"/>
      <c r="F33" s="405">
        <v>16.387225548902194</v>
      </c>
      <c r="G33" s="405"/>
      <c r="H33" s="77"/>
      <c r="I33" s="78">
        <v>1.4770459081836327</v>
      </c>
      <c r="K33" s="383" t="s">
        <v>107</v>
      </c>
      <c r="L33" s="383"/>
      <c r="M33" s="106">
        <v>73.095623987034031</v>
      </c>
      <c r="N33" s="106">
        <v>4.1531604538087521</v>
      </c>
      <c r="O33" s="106"/>
      <c r="P33" s="106">
        <v>13.330632090761751</v>
      </c>
      <c r="Q33" s="108">
        <v>9.4205834683954617</v>
      </c>
      <c r="R33" s="107"/>
    </row>
    <row r="34" spans="2:32" ht="15" customHeight="1" x14ac:dyDescent="0.25">
      <c r="B34" s="381" t="s">
        <v>108</v>
      </c>
      <c r="C34" s="381"/>
      <c r="D34" s="405">
        <v>82.216892239163954</v>
      </c>
      <c r="E34" s="405"/>
      <c r="F34" s="405">
        <v>16.463936953914683</v>
      </c>
      <c r="G34" s="405"/>
      <c r="H34" s="77"/>
      <c r="I34" s="78">
        <v>1.3191708069213637</v>
      </c>
      <c r="K34" s="381" t="s">
        <v>108</v>
      </c>
      <c r="L34" s="381"/>
      <c r="M34" s="106">
        <v>72.604166666666671</v>
      </c>
      <c r="N34" s="106">
        <v>3.5937499999999996</v>
      </c>
      <c r="O34" s="106"/>
      <c r="P34" s="106">
        <v>14.079861111111111</v>
      </c>
      <c r="Q34" s="108">
        <v>9.7222222222222232</v>
      </c>
      <c r="R34" s="107"/>
    </row>
    <row r="35" spans="2:32" ht="15" customHeight="1" x14ac:dyDescent="0.25">
      <c r="B35" s="381" t="s">
        <v>158</v>
      </c>
      <c r="C35" s="381"/>
      <c r="D35" s="81"/>
      <c r="E35" s="81">
        <v>84.26598837209302</v>
      </c>
      <c r="F35" s="81"/>
      <c r="G35" s="81">
        <v>14.698401162790697</v>
      </c>
      <c r="H35" s="81"/>
      <c r="I35" s="81">
        <v>1.035610465116279</v>
      </c>
      <c r="K35" s="381" t="s">
        <v>158</v>
      </c>
      <c r="L35" s="381"/>
      <c r="M35" s="106">
        <v>72.149807233339459</v>
      </c>
      <c r="N35" s="106">
        <v>3.0842665687534425</v>
      </c>
      <c r="O35" s="106"/>
      <c r="P35" s="106">
        <v>15.953736001468698</v>
      </c>
      <c r="Q35" s="108">
        <v>8.8121901964384062</v>
      </c>
      <c r="R35" s="107"/>
    </row>
    <row r="36" spans="2:32" ht="15" customHeight="1" x14ac:dyDescent="0.25">
      <c r="B36" s="381" t="s">
        <v>218</v>
      </c>
      <c r="C36" s="381"/>
      <c r="D36" s="173"/>
      <c r="E36" s="173">
        <v>84.26598837209302</v>
      </c>
      <c r="F36" s="173"/>
      <c r="G36" s="173">
        <v>14.698401162790697</v>
      </c>
      <c r="H36" s="173"/>
      <c r="I36" s="173">
        <v>1.035610465116279</v>
      </c>
      <c r="K36" s="381" t="s">
        <v>218</v>
      </c>
      <c r="L36" s="381"/>
      <c r="M36" s="106">
        <v>72.149807233339459</v>
      </c>
      <c r="N36" s="106">
        <v>3.0842665687534425</v>
      </c>
      <c r="O36" s="106"/>
      <c r="P36" s="106">
        <v>15.953736001468698</v>
      </c>
      <c r="Q36" s="108">
        <v>8.8121901964384062</v>
      </c>
      <c r="R36" s="107"/>
    </row>
    <row r="37" spans="2:32" ht="15" customHeight="1" x14ac:dyDescent="0.25">
      <c r="B37" s="138"/>
      <c r="C37" s="138"/>
      <c r="D37" s="205"/>
      <c r="E37" s="205"/>
      <c r="F37" s="205"/>
      <c r="G37" s="205"/>
      <c r="H37" s="205"/>
      <c r="I37" s="205"/>
      <c r="K37" s="138"/>
      <c r="L37" s="138"/>
      <c r="M37" s="106"/>
      <c r="N37" s="106"/>
      <c r="O37" s="106"/>
      <c r="P37" s="106"/>
      <c r="Q37" s="108"/>
      <c r="R37" s="107"/>
    </row>
    <row r="38" spans="2:32" ht="15" customHeight="1" x14ac:dyDescent="0.25">
      <c r="B38" s="381" t="s">
        <v>242</v>
      </c>
      <c r="C38" s="381"/>
      <c r="D38" s="205"/>
      <c r="E38" s="205">
        <v>89.550336792281087</v>
      </c>
      <c r="F38" s="205"/>
      <c r="G38" s="205">
        <v>9.7396686692153658</v>
      </c>
      <c r="H38" s="205"/>
      <c r="I38" s="205">
        <v>0.70999453850354999</v>
      </c>
      <c r="K38" s="381" t="s">
        <v>242</v>
      </c>
      <c r="L38" s="381"/>
      <c r="M38" s="106">
        <v>70.077007700770082</v>
      </c>
      <c r="N38" s="106">
        <v>3.9603960396039604</v>
      </c>
      <c r="O38" s="106"/>
      <c r="P38" s="106">
        <v>17.290062339567292</v>
      </c>
      <c r="Q38" s="108">
        <v>8.6725339200586724</v>
      </c>
      <c r="R38" s="107"/>
    </row>
    <row r="39" spans="2:32" ht="15" customHeight="1" x14ac:dyDescent="0.25">
      <c r="B39" s="381" t="s">
        <v>283</v>
      </c>
      <c r="C39" s="381"/>
      <c r="D39" s="213"/>
      <c r="E39" s="213">
        <v>92.1</v>
      </c>
      <c r="F39" s="213"/>
      <c r="G39" s="213">
        <v>7.3</v>
      </c>
      <c r="H39" s="213"/>
      <c r="I39" s="213">
        <v>0.6</v>
      </c>
      <c r="K39" s="381" t="s">
        <v>283</v>
      </c>
      <c r="L39" s="381"/>
      <c r="M39" s="106">
        <v>67</v>
      </c>
      <c r="N39" s="106">
        <v>5.3</v>
      </c>
      <c r="O39" s="106"/>
      <c r="P39" s="106">
        <v>19.3</v>
      </c>
      <c r="Q39" s="108">
        <v>8.4</v>
      </c>
      <c r="R39" s="107"/>
    </row>
    <row r="40" spans="2:32" ht="15" customHeight="1" x14ac:dyDescent="0.25">
      <c r="B40" s="383" t="s">
        <v>294</v>
      </c>
      <c r="C40" s="383"/>
      <c r="D40" s="321"/>
      <c r="E40" s="321">
        <v>95.209580838323348</v>
      </c>
      <c r="F40" s="321"/>
      <c r="G40" s="321">
        <v>4.2620641070799579</v>
      </c>
      <c r="H40" s="321"/>
      <c r="I40" s="321">
        <v>0.52835505459668897</v>
      </c>
      <c r="K40" s="383" t="s">
        <v>294</v>
      </c>
      <c r="L40" s="383"/>
      <c r="M40" s="106">
        <v>62.021954674220957</v>
      </c>
      <c r="N40" s="106">
        <v>6.0729461756373944</v>
      </c>
      <c r="O40" s="106"/>
      <c r="P40" s="106">
        <v>22.574362606232295</v>
      </c>
      <c r="Q40" s="108">
        <v>9.3307365439093495</v>
      </c>
      <c r="R40" s="107"/>
    </row>
    <row r="41" spans="2:32" ht="15" customHeight="1" x14ac:dyDescent="0.25">
      <c r="B41" s="383" t="s">
        <v>296</v>
      </c>
      <c r="C41" s="383"/>
      <c r="D41" s="325"/>
      <c r="E41" s="325">
        <v>96.3</v>
      </c>
      <c r="F41" s="325"/>
      <c r="G41" s="325">
        <v>3.2</v>
      </c>
      <c r="H41" s="325"/>
      <c r="I41" s="325">
        <v>0.4</v>
      </c>
      <c r="K41" s="383" t="s">
        <v>296</v>
      </c>
      <c r="L41" s="383"/>
      <c r="M41" s="106">
        <v>59.9</v>
      </c>
      <c r="N41" s="106">
        <v>6.2</v>
      </c>
      <c r="O41" s="106"/>
      <c r="P41" s="106">
        <v>24.6</v>
      </c>
      <c r="Q41" s="108">
        <v>9.1999999999999993</v>
      </c>
      <c r="R41" s="107"/>
    </row>
    <row r="42" spans="2:32" x14ac:dyDescent="0.25">
      <c r="B42" s="63"/>
      <c r="C42" s="33"/>
      <c r="D42" s="33"/>
      <c r="E42" s="33"/>
      <c r="F42" s="33"/>
      <c r="G42" s="33"/>
      <c r="H42" s="33"/>
      <c r="I42" s="64"/>
      <c r="K42" s="63"/>
      <c r="L42" s="33"/>
      <c r="M42" s="33"/>
      <c r="N42" s="33"/>
      <c r="O42" s="33"/>
      <c r="P42" s="33"/>
      <c r="Q42" s="33"/>
      <c r="R42" s="107"/>
    </row>
    <row r="43" spans="2:32" ht="8.25" customHeight="1" x14ac:dyDescent="0.25">
      <c r="K43" s="30"/>
    </row>
    <row r="44" spans="2:32" x14ac:dyDescent="0.25">
      <c r="B44" s="426" t="s">
        <v>141</v>
      </c>
      <c r="C44" s="426"/>
      <c r="D44" s="426"/>
      <c r="E44" s="426"/>
      <c r="F44" s="426"/>
      <c r="G44" s="426"/>
      <c r="H44" s="426"/>
      <c r="I44" s="426"/>
      <c r="K44" s="426" t="s">
        <v>142</v>
      </c>
      <c r="L44" s="426"/>
      <c r="M44" s="426"/>
      <c r="N44" s="426"/>
      <c r="O44" s="426"/>
      <c r="P44" s="426"/>
      <c r="Q44" s="426"/>
      <c r="R44" s="426"/>
      <c r="S44" s="426"/>
    </row>
    <row r="45" spans="2:32" x14ac:dyDescent="0.25">
      <c r="B45" s="426"/>
      <c r="C45" s="426"/>
      <c r="D45" s="426"/>
      <c r="E45" s="426"/>
      <c r="F45" s="426"/>
      <c r="G45" s="426"/>
      <c r="H45" s="426"/>
      <c r="I45" s="426"/>
      <c r="K45" s="426"/>
      <c r="L45" s="426"/>
      <c r="M45" s="426"/>
      <c r="N45" s="426"/>
      <c r="O45" s="426"/>
      <c r="P45" s="426"/>
      <c r="Q45" s="426"/>
      <c r="R45" s="426"/>
      <c r="S45" s="426"/>
    </row>
    <row r="46" spans="2:32" ht="30.75" customHeight="1" x14ac:dyDescent="0.25">
      <c r="B46" s="37" t="s">
        <v>103</v>
      </c>
      <c r="C46" s="34"/>
      <c r="D46" s="34"/>
      <c r="I46" s="11"/>
      <c r="K46" s="430" t="s">
        <v>126</v>
      </c>
      <c r="L46" s="431"/>
      <c r="M46" s="427" t="s">
        <v>149</v>
      </c>
      <c r="N46" s="428"/>
      <c r="O46" s="428"/>
      <c r="P46" s="428"/>
      <c r="Q46" s="429"/>
      <c r="R46" s="422" t="s">
        <v>150</v>
      </c>
      <c r="S46" s="423"/>
      <c r="T46" s="423"/>
      <c r="U46" s="424"/>
      <c r="V46" s="424"/>
      <c r="W46" s="418" t="s">
        <v>151</v>
      </c>
      <c r="X46" s="419"/>
      <c r="Y46" s="419"/>
      <c r="Z46" s="420"/>
      <c r="AA46" s="425"/>
      <c r="AB46" s="418" t="s">
        <v>152</v>
      </c>
      <c r="AC46" s="419"/>
      <c r="AD46" s="419"/>
      <c r="AE46" s="420"/>
      <c r="AF46" s="421"/>
    </row>
    <row r="47" spans="2:32" ht="61.5" customHeight="1" x14ac:dyDescent="0.25">
      <c r="B47" s="395" t="s">
        <v>126</v>
      </c>
      <c r="C47" s="395"/>
      <c r="D47" s="395" t="s">
        <v>143</v>
      </c>
      <c r="E47" s="395"/>
      <c r="F47" s="395" t="s">
        <v>144</v>
      </c>
      <c r="G47" s="395"/>
      <c r="H47" s="80" t="s">
        <v>145</v>
      </c>
      <c r="I47" s="86" t="s">
        <v>146</v>
      </c>
      <c r="K47" s="432"/>
      <c r="L47" s="433"/>
      <c r="M47" s="104" t="s">
        <v>153</v>
      </c>
      <c r="N47" s="102" t="s">
        <v>154</v>
      </c>
      <c r="O47" s="102" t="s">
        <v>155</v>
      </c>
      <c r="P47" s="102" t="s">
        <v>160</v>
      </c>
      <c r="Q47" s="109" t="s">
        <v>156</v>
      </c>
      <c r="R47" s="104" t="s">
        <v>153</v>
      </c>
      <c r="S47" s="102" t="s">
        <v>154</v>
      </c>
      <c r="T47" s="102" t="s">
        <v>155</v>
      </c>
      <c r="U47" s="111" t="s">
        <v>160</v>
      </c>
      <c r="V47" s="103" t="s">
        <v>156</v>
      </c>
      <c r="W47" s="104" t="s">
        <v>153</v>
      </c>
      <c r="X47" s="102" t="s">
        <v>154</v>
      </c>
      <c r="Y47" s="103" t="s">
        <v>155</v>
      </c>
      <c r="Z47" s="111" t="s">
        <v>160</v>
      </c>
      <c r="AA47" s="110" t="s">
        <v>156</v>
      </c>
      <c r="AB47" s="104" t="s">
        <v>153</v>
      </c>
      <c r="AC47" s="102" t="s">
        <v>154</v>
      </c>
      <c r="AD47" s="102" t="s">
        <v>155</v>
      </c>
      <c r="AE47" s="111" t="s">
        <v>160</v>
      </c>
      <c r="AF47" s="102" t="s">
        <v>156</v>
      </c>
    </row>
    <row r="48" spans="2:32" x14ac:dyDescent="0.25">
      <c r="B48" s="35"/>
      <c r="C48" s="36"/>
      <c r="D48" s="36"/>
      <c r="I48" s="11"/>
      <c r="K48" s="35"/>
      <c r="L48" s="36"/>
    </row>
    <row r="49" spans="2:32" x14ac:dyDescent="0.25">
      <c r="B49" s="383" t="s">
        <v>107</v>
      </c>
      <c r="C49" s="383"/>
      <c r="D49" s="101"/>
      <c r="E49" s="101">
        <v>57.009724473257691</v>
      </c>
      <c r="F49" s="101"/>
      <c r="G49" s="101">
        <v>0.42544570502431112</v>
      </c>
      <c r="H49" s="101">
        <v>35.696920583468398</v>
      </c>
      <c r="I49" s="81">
        <v>6.8679092382495952</v>
      </c>
      <c r="K49" s="383" t="s">
        <v>107</v>
      </c>
      <c r="L49" s="383"/>
      <c r="M49" s="101">
        <v>4.8014586709886551</v>
      </c>
      <c r="N49" s="101">
        <v>23.358995137763372</v>
      </c>
      <c r="O49" s="101">
        <v>47.123176661264182</v>
      </c>
      <c r="P49" s="112" t="s">
        <v>89</v>
      </c>
      <c r="Q49" s="101">
        <v>24.71636952998379</v>
      </c>
      <c r="R49" s="101">
        <v>1.2763371150729337</v>
      </c>
      <c r="S49" s="101">
        <v>28.119935170178284</v>
      </c>
      <c r="T49" s="101">
        <v>42.321717990275523</v>
      </c>
      <c r="U49" s="112" t="s">
        <v>89</v>
      </c>
      <c r="V49" s="101">
        <v>28.282009724473255</v>
      </c>
      <c r="W49" s="101">
        <v>5.8752025931928689</v>
      </c>
      <c r="X49" s="101">
        <v>35.068881685575363</v>
      </c>
      <c r="Y49" s="101">
        <v>35.230956239870345</v>
      </c>
      <c r="Z49" s="112" t="s">
        <v>89</v>
      </c>
      <c r="AA49" s="101">
        <v>23.824959481361425</v>
      </c>
      <c r="AB49" s="101">
        <v>2.5324149108589951</v>
      </c>
      <c r="AC49" s="101">
        <v>25.182333873581847</v>
      </c>
      <c r="AD49" s="101">
        <v>25.364667747163693</v>
      </c>
      <c r="AE49" s="112" t="s">
        <v>89</v>
      </c>
      <c r="AF49" s="101">
        <v>46.920583468395463</v>
      </c>
    </row>
    <row r="50" spans="2:32" x14ac:dyDescent="0.25">
      <c r="B50" s="381" t="s">
        <v>108</v>
      </c>
      <c r="C50" s="381"/>
      <c r="D50" s="101"/>
      <c r="E50" s="101">
        <v>56.388888888888886</v>
      </c>
      <c r="F50" s="101"/>
      <c r="G50" s="101">
        <v>0.50347222222222221</v>
      </c>
      <c r="H50" s="101">
        <v>37.465277777777779</v>
      </c>
      <c r="I50" s="81">
        <v>5.6423611111111116</v>
      </c>
      <c r="K50" s="381" t="s">
        <v>108</v>
      </c>
      <c r="L50" s="381"/>
      <c r="M50" s="101">
        <v>6.5625</v>
      </c>
      <c r="N50" s="101">
        <v>21.545138888888889</v>
      </c>
      <c r="O50" s="101">
        <v>44.357638888888893</v>
      </c>
      <c r="P50" s="101">
        <v>3.854166666666667</v>
      </c>
      <c r="Q50" s="101">
        <v>23.680555555555554</v>
      </c>
      <c r="R50" s="101">
        <v>1.5625</v>
      </c>
      <c r="S50" s="101">
        <v>28.559027777777779</v>
      </c>
      <c r="T50" s="101">
        <v>40.815972222222221</v>
      </c>
      <c r="U50" s="101">
        <v>2.8819444444444446</v>
      </c>
      <c r="V50" s="101">
        <v>26.180555555555557</v>
      </c>
      <c r="W50" s="101">
        <v>7.1701388888888884</v>
      </c>
      <c r="X50" s="101">
        <v>32.309027777777779</v>
      </c>
      <c r="Y50" s="101">
        <v>35.711805555555557</v>
      </c>
      <c r="Z50" s="101">
        <v>3.229166666666667</v>
      </c>
      <c r="AA50" s="101">
        <v>21.579861111111111</v>
      </c>
      <c r="AB50" s="101">
        <v>2.5694444444444442</v>
      </c>
      <c r="AC50" s="101">
        <v>23.454861111111111</v>
      </c>
      <c r="AD50" s="101">
        <v>25.104166666666668</v>
      </c>
      <c r="AE50" s="101">
        <v>2.864583333333333</v>
      </c>
      <c r="AF50" s="101">
        <v>46.006944444444443</v>
      </c>
    </row>
    <row r="51" spans="2:32" ht="15" customHeight="1" x14ac:dyDescent="0.25">
      <c r="B51" s="381" t="s">
        <v>158</v>
      </c>
      <c r="C51" s="381"/>
      <c r="D51" s="81"/>
      <c r="E51" s="101">
        <v>54.066458601064802</v>
      </c>
      <c r="F51" s="101"/>
      <c r="G51" s="101">
        <v>0.60583807600514039</v>
      </c>
      <c r="H51" s="101">
        <v>39.581420965669182</v>
      </c>
      <c r="I51" s="81">
        <v>5.7462823572608777</v>
      </c>
      <c r="K51" s="381" t="s">
        <v>158</v>
      </c>
      <c r="L51" s="381"/>
      <c r="M51" s="101">
        <v>10.464475858270609</v>
      </c>
      <c r="N51" s="101">
        <v>17.44079309711768</v>
      </c>
      <c r="O51" s="101">
        <v>46.319074720029377</v>
      </c>
      <c r="P51" s="101">
        <v>4.1674316137323295</v>
      </c>
      <c r="Q51" s="101">
        <v>21.60822471085001</v>
      </c>
      <c r="R51" s="101">
        <v>2.7354507068110885</v>
      </c>
      <c r="S51" s="101">
        <v>28.41931338351386</v>
      </c>
      <c r="T51" s="101">
        <v>41.857903433082434</v>
      </c>
      <c r="U51" s="101">
        <v>3.2678538645125759</v>
      </c>
      <c r="V51" s="101">
        <v>23.719478612080046</v>
      </c>
      <c r="W51" s="101">
        <v>12.759317055259775</v>
      </c>
      <c r="X51" s="101">
        <v>24.472186524692489</v>
      </c>
      <c r="Y51" s="101">
        <v>38.828713053056731</v>
      </c>
      <c r="Z51" s="101">
        <v>4.0022030475491102</v>
      </c>
      <c r="AA51" s="101">
        <v>19.937580319441896</v>
      </c>
      <c r="AB51" s="101">
        <v>3.9471268588213695</v>
      </c>
      <c r="AC51" s="101">
        <v>19.662199375803194</v>
      </c>
      <c r="AD51" s="101">
        <v>29.612630805948225</v>
      </c>
      <c r="AE51" s="101">
        <v>3.8002570222140624</v>
      </c>
      <c r="AF51" s="101">
        <v>42.977785937213142</v>
      </c>
    </row>
    <row r="52" spans="2:32" ht="15" customHeight="1" x14ac:dyDescent="0.25">
      <c r="B52" s="381" t="s">
        <v>218</v>
      </c>
      <c r="C52" s="381"/>
      <c r="D52" s="173"/>
      <c r="E52" s="101">
        <v>54.066458601064802</v>
      </c>
      <c r="F52" s="101"/>
      <c r="G52" s="101">
        <v>0.60583807600514039</v>
      </c>
      <c r="H52" s="101">
        <v>39.581420965669182</v>
      </c>
      <c r="I52" s="173">
        <v>5.7462823572608777</v>
      </c>
      <c r="K52" s="381" t="s">
        <v>218</v>
      </c>
      <c r="L52" s="381"/>
      <c r="M52" s="101">
        <v>10.464475858270609</v>
      </c>
      <c r="N52" s="101">
        <v>17.44079309711768</v>
      </c>
      <c r="O52" s="101">
        <v>46.319074720029377</v>
      </c>
      <c r="P52" s="101">
        <v>4.1674316137323295</v>
      </c>
      <c r="Q52" s="101">
        <v>21.60822471085001</v>
      </c>
      <c r="R52" s="101">
        <v>2.7354507068110885</v>
      </c>
      <c r="S52" s="101">
        <v>28.41931338351386</v>
      </c>
      <c r="T52" s="101">
        <v>41.857903433082434</v>
      </c>
      <c r="U52" s="101">
        <v>3.2678538645125759</v>
      </c>
      <c r="V52" s="101">
        <v>23.719478612080046</v>
      </c>
      <c r="W52" s="101">
        <v>12.759317055259775</v>
      </c>
      <c r="X52" s="101">
        <v>24.472186524692489</v>
      </c>
      <c r="Y52" s="101">
        <v>38.828713053056731</v>
      </c>
      <c r="Z52" s="101">
        <v>4.0022030475491102</v>
      </c>
      <c r="AA52" s="101">
        <v>19.937580319441896</v>
      </c>
      <c r="AB52" s="101">
        <v>3.9471268588213695</v>
      </c>
      <c r="AC52" s="101">
        <v>19.662199375803194</v>
      </c>
      <c r="AD52" s="101">
        <v>29.612630805948225</v>
      </c>
      <c r="AE52" s="101">
        <v>3.8002570222140624</v>
      </c>
      <c r="AF52" s="101">
        <v>42.977785937213142</v>
      </c>
    </row>
    <row r="53" spans="2:32" ht="15" customHeight="1" x14ac:dyDescent="0.25">
      <c r="B53" s="138"/>
      <c r="C53" s="138"/>
      <c r="D53" s="205"/>
      <c r="E53" s="101"/>
      <c r="F53" s="101"/>
      <c r="G53" s="101"/>
      <c r="H53" s="101"/>
      <c r="I53" s="205"/>
      <c r="K53" s="138"/>
      <c r="L53" s="138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</row>
    <row r="54" spans="2:32" ht="15" customHeight="1" x14ac:dyDescent="0.25">
      <c r="B54" s="381" t="s">
        <v>242</v>
      </c>
      <c r="C54" s="381"/>
      <c r="D54" s="205"/>
      <c r="E54" s="101">
        <v>46.571323799046574</v>
      </c>
      <c r="F54" s="101"/>
      <c r="G54" s="101">
        <v>2.7319398606527319</v>
      </c>
      <c r="H54" s="101">
        <v>44.206087275394204</v>
      </c>
      <c r="I54" s="205">
        <v>6.4906490649064912</v>
      </c>
      <c r="K54" s="382"/>
      <c r="L54" s="382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</row>
    <row r="55" spans="2:32" ht="15" customHeight="1" x14ac:dyDescent="0.25">
      <c r="B55" s="381" t="s">
        <v>283</v>
      </c>
      <c r="C55" s="381"/>
      <c r="D55" s="213"/>
      <c r="E55" s="101">
        <v>42.4</v>
      </c>
      <c r="F55" s="101"/>
      <c r="G55" s="101">
        <v>3.8</v>
      </c>
      <c r="H55" s="101">
        <v>47.9</v>
      </c>
      <c r="I55" s="213">
        <v>6</v>
      </c>
      <c r="K55" s="138"/>
      <c r="L55" s="138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</row>
    <row r="56" spans="2:32" ht="15" customHeight="1" x14ac:dyDescent="0.25">
      <c r="B56" s="383" t="s">
        <v>294</v>
      </c>
      <c r="C56" s="383"/>
      <c r="D56" s="321"/>
      <c r="E56" s="101">
        <v>36.349150141643058</v>
      </c>
      <c r="F56" s="101"/>
      <c r="G56" s="101">
        <v>4.7627478753541075</v>
      </c>
      <c r="H56" s="101">
        <v>52.67351274787535</v>
      </c>
      <c r="I56" s="321">
        <v>6.2145892351274785</v>
      </c>
      <c r="K56" s="320"/>
      <c r="L56" s="320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</row>
    <row r="57" spans="2:32" ht="15" customHeight="1" x14ac:dyDescent="0.25">
      <c r="B57" s="383" t="s">
        <v>296</v>
      </c>
      <c r="C57" s="383"/>
      <c r="D57" s="325"/>
      <c r="E57" s="101">
        <v>34</v>
      </c>
      <c r="F57" s="101"/>
      <c r="G57" s="101">
        <v>4.0999999999999996</v>
      </c>
      <c r="H57" s="101">
        <v>55.4</v>
      </c>
      <c r="I57" s="325">
        <v>6.4</v>
      </c>
      <c r="K57" s="326"/>
      <c r="L57" s="326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</row>
    <row r="58" spans="2:32" x14ac:dyDescent="0.25">
      <c r="B58" s="63"/>
      <c r="C58" s="33"/>
      <c r="D58" s="33"/>
      <c r="E58" s="33"/>
      <c r="F58" s="33"/>
      <c r="G58" s="33"/>
      <c r="H58" s="33"/>
      <c r="I58" s="64"/>
      <c r="K58" s="6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</row>
    <row r="59" spans="2:32" ht="7.5" customHeight="1" x14ac:dyDescent="0.25"/>
    <row r="61" spans="2:32" x14ac:dyDescent="0.25">
      <c r="B61" s="29" t="s">
        <v>127</v>
      </c>
    </row>
    <row r="63" spans="2:32" ht="30.75" customHeight="1" x14ac:dyDescent="0.25">
      <c r="B63" s="387" t="s">
        <v>196</v>
      </c>
      <c r="C63" s="387"/>
      <c r="D63" s="387"/>
      <c r="E63" s="387"/>
      <c r="F63" s="387"/>
      <c r="G63" s="387"/>
      <c r="H63" s="387"/>
      <c r="I63" s="387"/>
      <c r="J63" s="387"/>
      <c r="K63" s="387"/>
      <c r="L63" s="387"/>
      <c r="M63" s="387"/>
      <c r="N63" s="113"/>
      <c r="O63" s="113"/>
      <c r="P63" s="113"/>
      <c r="Q63" s="113"/>
      <c r="R63" s="113"/>
      <c r="S63" s="113"/>
    </row>
    <row r="65" spans="2:13" ht="45" customHeight="1" x14ac:dyDescent="0.25">
      <c r="B65" s="384" t="s">
        <v>184</v>
      </c>
      <c r="C65" s="384"/>
      <c r="D65" s="391" t="s">
        <v>181</v>
      </c>
      <c r="E65" s="392"/>
      <c r="F65" s="393"/>
      <c r="G65" s="391" t="s">
        <v>192</v>
      </c>
      <c r="H65" s="392"/>
      <c r="I65" s="393"/>
      <c r="J65" s="391" t="s">
        <v>197</v>
      </c>
      <c r="K65" s="398"/>
      <c r="L65" s="388" t="s">
        <v>192</v>
      </c>
      <c r="M65" s="389"/>
    </row>
    <row r="66" spans="2:13" ht="30.75" customHeight="1" x14ac:dyDescent="0.25">
      <c r="B66" s="385"/>
      <c r="C66" s="385"/>
      <c r="D66" s="394" t="s">
        <v>195</v>
      </c>
      <c r="E66" s="395"/>
      <c r="F66" s="396" t="s">
        <v>183</v>
      </c>
      <c r="G66" s="394" t="s">
        <v>195</v>
      </c>
      <c r="H66" s="395"/>
      <c r="I66" s="396" t="s">
        <v>183</v>
      </c>
      <c r="J66" s="399" t="s">
        <v>193</v>
      </c>
      <c r="K66" s="400"/>
      <c r="L66" s="390" t="s">
        <v>198</v>
      </c>
      <c r="M66" s="385"/>
    </row>
    <row r="67" spans="2:13" ht="21.75" customHeight="1" x14ac:dyDescent="0.25">
      <c r="B67" s="385"/>
      <c r="C67" s="385"/>
      <c r="D67" s="115" t="s">
        <v>182</v>
      </c>
      <c r="E67" s="89" t="s">
        <v>34</v>
      </c>
      <c r="F67" s="397"/>
      <c r="G67" s="115" t="s">
        <v>182</v>
      </c>
      <c r="H67" s="89" t="s">
        <v>34</v>
      </c>
      <c r="I67" s="397"/>
      <c r="J67" s="390"/>
      <c r="K67" s="401"/>
      <c r="L67" s="390"/>
      <c r="M67" s="385"/>
    </row>
    <row r="68" spans="2:13" x14ac:dyDescent="0.25">
      <c r="B68" s="35"/>
      <c r="C68" s="36"/>
      <c r="D68" s="36"/>
      <c r="I68" s="11"/>
      <c r="J68" s="114"/>
    </row>
    <row r="69" spans="2:13" ht="20.25" customHeight="1" x14ac:dyDescent="0.25">
      <c r="B69" s="118" t="s">
        <v>194</v>
      </c>
      <c r="C69" s="117"/>
      <c r="D69" s="118">
        <v>100</v>
      </c>
      <c r="E69" s="118">
        <v>100</v>
      </c>
      <c r="F69" s="209">
        <v>34.700000000000003</v>
      </c>
      <c r="G69" s="118">
        <v>100</v>
      </c>
      <c r="H69" s="118">
        <v>100</v>
      </c>
      <c r="I69" s="209">
        <v>37.5</v>
      </c>
      <c r="J69" s="127"/>
      <c r="K69" s="128">
        <v>0.44</v>
      </c>
      <c r="L69" s="126">
        <v>0.28999999999999998</v>
      </c>
      <c r="M69" s="126"/>
    </row>
    <row r="70" spans="2:13" ht="15.75" customHeight="1" x14ac:dyDescent="0.25">
      <c r="B70" s="116"/>
      <c r="C70" s="36"/>
      <c r="D70" s="36"/>
      <c r="F70" s="210"/>
      <c r="I70" s="210"/>
      <c r="J70" s="114"/>
      <c r="M70" s="120"/>
    </row>
    <row r="71" spans="2:13" ht="5.25" customHeight="1" x14ac:dyDescent="0.25">
      <c r="B71" s="35"/>
      <c r="C71" s="36"/>
      <c r="D71" s="36"/>
      <c r="F71" s="210"/>
      <c r="I71" s="210"/>
      <c r="J71" s="114"/>
      <c r="M71" s="121"/>
    </row>
    <row r="72" spans="2:13" x14ac:dyDescent="0.25">
      <c r="B72" s="383" t="s">
        <v>185</v>
      </c>
      <c r="C72" s="383"/>
      <c r="D72" s="174">
        <v>117</v>
      </c>
      <c r="E72" s="175">
        <v>106</v>
      </c>
      <c r="F72" s="211">
        <v>34.700000000000003</v>
      </c>
      <c r="G72" s="174">
        <v>118</v>
      </c>
      <c r="H72" s="175">
        <v>104</v>
      </c>
      <c r="I72" s="211">
        <v>33.799999999999997</v>
      </c>
      <c r="K72" s="123">
        <v>0.45</v>
      </c>
      <c r="L72" s="122">
        <v>0.3</v>
      </c>
      <c r="M72" s="119"/>
    </row>
    <row r="73" spans="2:13" x14ac:dyDescent="0.25">
      <c r="B73" s="381" t="s">
        <v>186</v>
      </c>
      <c r="C73" s="381"/>
      <c r="D73" s="174">
        <v>112</v>
      </c>
      <c r="E73" s="175">
        <v>99</v>
      </c>
      <c r="F73" s="211">
        <v>37.4</v>
      </c>
      <c r="G73" s="174">
        <v>83</v>
      </c>
      <c r="H73" s="175">
        <v>81</v>
      </c>
      <c r="I73" s="211">
        <v>35.1</v>
      </c>
      <c r="K73" s="123">
        <v>0.56000000000000005</v>
      </c>
      <c r="L73" s="122">
        <v>0.35</v>
      </c>
      <c r="M73" s="119"/>
    </row>
    <row r="74" spans="2:13" x14ac:dyDescent="0.25">
      <c r="B74" s="381" t="s">
        <v>187</v>
      </c>
      <c r="C74" s="381"/>
      <c r="D74" s="175">
        <v>81</v>
      </c>
      <c r="E74" s="175">
        <v>56</v>
      </c>
      <c r="F74" s="211">
        <v>42.1</v>
      </c>
      <c r="G74" s="174">
        <v>66</v>
      </c>
      <c r="H74" s="175">
        <v>64</v>
      </c>
      <c r="I74" s="211">
        <v>39.5</v>
      </c>
      <c r="K74" s="123">
        <v>0.66</v>
      </c>
      <c r="L74" s="122">
        <v>0.51</v>
      </c>
      <c r="M74" s="119"/>
    </row>
    <row r="75" spans="2:13" x14ac:dyDescent="0.25">
      <c r="B75" s="88" t="s">
        <v>191</v>
      </c>
      <c r="C75" s="88"/>
      <c r="D75" s="175">
        <v>79</v>
      </c>
      <c r="E75" s="175">
        <v>44</v>
      </c>
      <c r="F75" s="211">
        <v>38.799999999999997</v>
      </c>
      <c r="G75" s="174">
        <v>86</v>
      </c>
      <c r="H75" s="175">
        <v>70</v>
      </c>
      <c r="I75" s="211">
        <v>39.700000000000003</v>
      </c>
      <c r="K75" s="123">
        <v>0.69</v>
      </c>
      <c r="L75" s="122">
        <v>0.55000000000000004</v>
      </c>
      <c r="M75" s="119"/>
    </row>
    <row r="76" spans="2:13" ht="15.75" customHeight="1" x14ac:dyDescent="0.25">
      <c r="B76" s="381" t="s">
        <v>188</v>
      </c>
      <c r="C76" s="381"/>
      <c r="D76" s="175">
        <v>88</v>
      </c>
      <c r="E76" s="175">
        <v>50</v>
      </c>
      <c r="F76" s="211">
        <v>41.1</v>
      </c>
      <c r="G76" s="174">
        <v>109</v>
      </c>
      <c r="H76" s="175">
        <v>87</v>
      </c>
      <c r="I76" s="211">
        <v>38.9</v>
      </c>
      <c r="K76" s="123">
        <v>0.68</v>
      </c>
      <c r="L76" s="122">
        <v>0.54</v>
      </c>
      <c r="M76" s="119"/>
    </row>
    <row r="77" spans="2:13" x14ac:dyDescent="0.25">
      <c r="B77" s="381" t="s">
        <v>189</v>
      </c>
      <c r="C77" s="381"/>
      <c r="D77" s="175">
        <v>90</v>
      </c>
      <c r="E77" s="175">
        <v>49</v>
      </c>
      <c r="F77" s="211">
        <v>40.1</v>
      </c>
      <c r="G77" s="174">
        <v>111</v>
      </c>
      <c r="H77" s="175">
        <v>84</v>
      </c>
      <c r="I77" s="211">
        <v>37.700000000000003</v>
      </c>
      <c r="K77" s="123">
        <v>0.7</v>
      </c>
      <c r="L77" s="122">
        <v>0.54</v>
      </c>
      <c r="M77" s="119"/>
    </row>
    <row r="78" spans="2:13" x14ac:dyDescent="0.25">
      <c r="B78" s="381" t="s">
        <v>190</v>
      </c>
      <c r="C78" s="381"/>
      <c r="D78" s="175">
        <v>106</v>
      </c>
      <c r="E78" s="175">
        <v>51</v>
      </c>
      <c r="F78" s="211">
        <v>39.4</v>
      </c>
      <c r="G78" s="174">
        <v>107</v>
      </c>
      <c r="H78" s="175">
        <v>85</v>
      </c>
      <c r="I78" s="211">
        <v>39.700000000000003</v>
      </c>
      <c r="K78" s="123">
        <v>0.66</v>
      </c>
      <c r="L78" s="122">
        <v>0.55000000000000004</v>
      </c>
      <c r="M78" s="119"/>
    </row>
    <row r="79" spans="2:13" x14ac:dyDescent="0.25">
      <c r="B79" s="381" t="s">
        <v>210</v>
      </c>
      <c r="C79" s="381"/>
      <c r="D79" s="175">
        <v>110</v>
      </c>
      <c r="E79" s="175">
        <v>54</v>
      </c>
      <c r="F79" s="212">
        <v>38.1</v>
      </c>
      <c r="G79" s="176">
        <v>115</v>
      </c>
      <c r="H79" s="175">
        <v>85</v>
      </c>
      <c r="I79" s="212">
        <v>40.6</v>
      </c>
      <c r="K79" s="123">
        <v>0.65</v>
      </c>
      <c r="L79" s="122">
        <v>0.54</v>
      </c>
      <c r="M79" s="119"/>
    </row>
    <row r="80" spans="2:13" x14ac:dyDescent="0.25">
      <c r="B80" s="381" t="s">
        <v>219</v>
      </c>
      <c r="C80" s="381"/>
      <c r="D80" s="175">
        <v>120</v>
      </c>
      <c r="E80" s="175">
        <v>59</v>
      </c>
      <c r="F80" s="212">
        <v>37.5</v>
      </c>
      <c r="G80" s="176">
        <v>131</v>
      </c>
      <c r="H80" s="175">
        <v>98</v>
      </c>
      <c r="I80" s="212">
        <v>40.1</v>
      </c>
      <c r="K80" s="123">
        <v>0.64</v>
      </c>
      <c r="L80" s="122">
        <v>0.52</v>
      </c>
      <c r="M80" s="119"/>
    </row>
    <row r="81" spans="2:13" x14ac:dyDescent="0.25">
      <c r="B81" s="381" t="s">
        <v>240</v>
      </c>
      <c r="C81" s="381"/>
      <c r="D81" s="175">
        <v>132</v>
      </c>
      <c r="E81" s="175">
        <v>69</v>
      </c>
      <c r="F81" s="212">
        <v>39</v>
      </c>
      <c r="G81" s="176">
        <v>116</v>
      </c>
      <c r="H81" s="175">
        <v>94</v>
      </c>
      <c r="I81" s="212">
        <v>39.9</v>
      </c>
      <c r="K81" s="123">
        <v>0.59</v>
      </c>
      <c r="L81" s="122">
        <v>0.5</v>
      </c>
      <c r="M81" s="119"/>
    </row>
    <row r="82" spans="2:13" x14ac:dyDescent="0.25">
      <c r="B82" s="381" t="s">
        <v>241</v>
      </c>
      <c r="C82" s="381"/>
      <c r="D82" s="175">
        <v>145</v>
      </c>
      <c r="E82" s="175">
        <v>68</v>
      </c>
      <c r="F82" s="212">
        <v>38.6</v>
      </c>
      <c r="G82" s="176">
        <v>116</v>
      </c>
      <c r="H82" s="175">
        <v>92</v>
      </c>
      <c r="I82" s="212">
        <v>39.1</v>
      </c>
      <c r="K82" s="123" t="s">
        <v>89</v>
      </c>
      <c r="L82" s="122" t="s">
        <v>89</v>
      </c>
      <c r="M82" s="119"/>
    </row>
    <row r="83" spans="2:13" x14ac:dyDescent="0.25">
      <c r="B83" s="138" t="s">
        <v>250</v>
      </c>
      <c r="C83" s="138"/>
      <c r="D83" s="175">
        <v>174</v>
      </c>
      <c r="E83" s="175">
        <v>75</v>
      </c>
      <c r="F83" s="212">
        <v>37.799999999999997</v>
      </c>
      <c r="G83" s="176">
        <v>112</v>
      </c>
      <c r="H83" s="175">
        <v>89</v>
      </c>
      <c r="I83" s="212">
        <v>40.200000000000003</v>
      </c>
      <c r="K83" s="123">
        <v>0.53</v>
      </c>
      <c r="L83" s="122">
        <v>0.48</v>
      </c>
      <c r="M83" s="119"/>
    </row>
    <row r="84" spans="2:13" x14ac:dyDescent="0.25">
      <c r="B84" s="138" t="s">
        <v>282</v>
      </c>
      <c r="C84" s="138"/>
      <c r="D84" s="175">
        <v>190</v>
      </c>
      <c r="E84" s="175">
        <v>82</v>
      </c>
      <c r="F84" s="212">
        <v>37.799999999999997</v>
      </c>
      <c r="G84" s="176">
        <v>134</v>
      </c>
      <c r="H84" s="175">
        <v>96</v>
      </c>
      <c r="I84" s="212">
        <v>40.9</v>
      </c>
      <c r="K84" s="123" t="s">
        <v>89</v>
      </c>
      <c r="L84" s="122" t="s">
        <v>89</v>
      </c>
      <c r="M84" s="119"/>
    </row>
    <row r="85" spans="2:13" x14ac:dyDescent="0.25">
      <c r="B85" s="300" t="s">
        <v>289</v>
      </c>
      <c r="C85" s="300"/>
      <c r="D85" s="175">
        <v>222</v>
      </c>
      <c r="E85" s="175">
        <v>87</v>
      </c>
      <c r="F85" s="212">
        <v>37.799999999999997</v>
      </c>
      <c r="G85" s="176">
        <v>142</v>
      </c>
      <c r="H85" s="175">
        <v>103</v>
      </c>
      <c r="I85" s="212">
        <v>40.1</v>
      </c>
      <c r="K85" s="123">
        <v>0.49</v>
      </c>
      <c r="L85" s="122">
        <v>0.45</v>
      </c>
      <c r="M85" s="119"/>
    </row>
    <row r="86" spans="2:13" x14ac:dyDescent="0.25">
      <c r="B86" s="319"/>
      <c r="C86" s="319"/>
      <c r="D86" s="175"/>
      <c r="E86" s="175"/>
      <c r="F86" s="212"/>
      <c r="G86" s="176"/>
      <c r="H86" s="175"/>
      <c r="I86" s="212"/>
      <c r="K86" s="123"/>
      <c r="L86" s="122"/>
      <c r="M86" s="119"/>
    </row>
    <row r="87" spans="2:13" x14ac:dyDescent="0.25">
      <c r="B87" s="63"/>
      <c r="C87" s="33"/>
      <c r="D87" s="33"/>
      <c r="E87" s="33"/>
      <c r="F87" s="33"/>
      <c r="G87" s="33"/>
      <c r="H87" s="33"/>
      <c r="I87" s="64"/>
      <c r="J87" s="64"/>
      <c r="K87" s="64"/>
      <c r="L87" s="64"/>
      <c r="M87" s="64"/>
    </row>
    <row r="89" spans="2:13" x14ac:dyDescent="0.25">
      <c r="B89" s="29" t="s">
        <v>199</v>
      </c>
    </row>
    <row r="90" spans="2:13" x14ac:dyDescent="0.25">
      <c r="B90" s="386" t="s">
        <v>209</v>
      </c>
      <c r="C90" s="386"/>
      <c r="D90" s="386"/>
      <c r="E90" s="386"/>
      <c r="F90" s="386"/>
      <c r="G90" s="386"/>
      <c r="H90" s="386"/>
      <c r="I90" s="386"/>
      <c r="J90" s="386"/>
      <c r="K90" s="386"/>
      <c r="L90" s="386"/>
      <c r="M90" s="386"/>
    </row>
    <row r="91" spans="2:13" x14ac:dyDescent="0.25">
      <c r="B91" s="386"/>
      <c r="C91" s="386"/>
      <c r="D91" s="386"/>
      <c r="E91" s="386"/>
      <c r="F91" s="386"/>
      <c r="G91" s="386"/>
      <c r="H91" s="386"/>
      <c r="I91" s="386"/>
      <c r="J91" s="386"/>
      <c r="K91" s="386"/>
      <c r="L91" s="386"/>
      <c r="M91" s="386"/>
    </row>
  </sheetData>
  <mergeCells count="85">
    <mergeCell ref="K41:L41"/>
    <mergeCell ref="B82:C82"/>
    <mergeCell ref="W46:AA46"/>
    <mergeCell ref="K34:L34"/>
    <mergeCell ref="B44:I45"/>
    <mergeCell ref="K44:S45"/>
    <mergeCell ref="B35:C35"/>
    <mergeCell ref="K35:L35"/>
    <mergeCell ref="D34:E34"/>
    <mergeCell ref="K36:L36"/>
    <mergeCell ref="M46:Q46"/>
    <mergeCell ref="F34:G34"/>
    <mergeCell ref="B38:C38"/>
    <mergeCell ref="K52:L52"/>
    <mergeCell ref="B52:C52"/>
    <mergeCell ref="K46:L47"/>
    <mergeCell ref="K39:L39"/>
    <mergeCell ref="AB46:AF46"/>
    <mergeCell ref="K51:L51"/>
    <mergeCell ref="B51:C51"/>
    <mergeCell ref="K49:L49"/>
    <mergeCell ref="K50:L50"/>
    <mergeCell ref="B49:C49"/>
    <mergeCell ref="B50:C50"/>
    <mergeCell ref="B47:C47"/>
    <mergeCell ref="D47:E47"/>
    <mergeCell ref="F47:G47"/>
    <mergeCell ref="R46:V46"/>
    <mergeCell ref="B2:P2"/>
    <mergeCell ref="B4:P4"/>
    <mergeCell ref="B25:L25"/>
    <mergeCell ref="C6:F6"/>
    <mergeCell ref="G6:L6"/>
    <mergeCell ref="M6:P6"/>
    <mergeCell ref="C7:D7"/>
    <mergeCell ref="G7:I7"/>
    <mergeCell ref="J7:L7"/>
    <mergeCell ref="M7:P7"/>
    <mergeCell ref="F7:F8"/>
    <mergeCell ref="B31:C31"/>
    <mergeCell ref="D31:E31"/>
    <mergeCell ref="B6:B8"/>
    <mergeCell ref="B36:C36"/>
    <mergeCell ref="B27:S27"/>
    <mergeCell ref="B33:C33"/>
    <mergeCell ref="B34:C34"/>
    <mergeCell ref="F31:G31"/>
    <mergeCell ref="D33:E33"/>
    <mergeCell ref="F33:G33"/>
    <mergeCell ref="K31:L31"/>
    <mergeCell ref="K33:L33"/>
    <mergeCell ref="O31:P31"/>
    <mergeCell ref="H31:I31"/>
    <mergeCell ref="B81:C81"/>
    <mergeCell ref="B90:M91"/>
    <mergeCell ref="B63:M63"/>
    <mergeCell ref="L65:M65"/>
    <mergeCell ref="L66:M67"/>
    <mergeCell ref="B73:C73"/>
    <mergeCell ref="B74:C74"/>
    <mergeCell ref="D65:F65"/>
    <mergeCell ref="G65:I65"/>
    <mergeCell ref="D66:E66"/>
    <mergeCell ref="F66:F67"/>
    <mergeCell ref="G66:H66"/>
    <mergeCell ref="I66:I67"/>
    <mergeCell ref="J65:K65"/>
    <mergeCell ref="J66:K67"/>
    <mergeCell ref="B76:C76"/>
    <mergeCell ref="B79:C79"/>
    <mergeCell ref="B80:C80"/>
    <mergeCell ref="B54:C54"/>
    <mergeCell ref="K54:L54"/>
    <mergeCell ref="K38:L38"/>
    <mergeCell ref="B77:C77"/>
    <mergeCell ref="B78:C78"/>
    <mergeCell ref="B72:C72"/>
    <mergeCell ref="B65:C67"/>
    <mergeCell ref="B39:C39"/>
    <mergeCell ref="B55:C55"/>
    <mergeCell ref="B40:C40"/>
    <mergeCell ref="K40:L40"/>
    <mergeCell ref="B56:C56"/>
    <mergeCell ref="B57:C57"/>
    <mergeCell ref="B41:C41"/>
  </mergeCells>
  <pageMargins left="0.7" right="0.7" top="0.75" bottom="0.75" header="0.3" footer="0.3"/>
  <pageSetup paperSize="9" orientation="portrait" verticalDpi="300" r:id="rId1"/>
  <ignoredErrors>
    <ignoredError sqref="B75" twoDigitTextYear="1"/>
    <ignoredError sqref="M15:N15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4"/>
  <sheetViews>
    <sheetView showGridLines="0" topLeftCell="A127" zoomScale="80" zoomScaleNormal="80" workbookViewId="0">
      <selection activeCell="E22" sqref="E22"/>
    </sheetView>
  </sheetViews>
  <sheetFormatPr defaultRowHeight="15" x14ac:dyDescent="0.25"/>
  <cols>
    <col min="1" max="1" width="3.42578125" style="29" customWidth="1"/>
    <col min="2" max="2" width="41" style="29" customWidth="1"/>
    <col min="3" max="3" width="11.7109375" style="29" customWidth="1"/>
    <col min="4" max="4" width="18.28515625" style="29" customWidth="1"/>
    <col min="5" max="20" width="15.5703125" style="29" customWidth="1"/>
    <col min="21" max="16384" width="9.140625" style="29"/>
  </cols>
  <sheetData>
    <row r="1" spans="1:24" ht="29.25" customHeight="1" x14ac:dyDescent="0.25"/>
    <row r="2" spans="1:24" ht="35.1" customHeight="1" x14ac:dyDescent="0.25">
      <c r="B2" s="434" t="s">
        <v>97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323"/>
    </row>
    <row r="3" spans="1:24" x14ac:dyDescent="0.25">
      <c r="A3" s="29" t="s">
        <v>102</v>
      </c>
    </row>
    <row r="4" spans="1:24" ht="18" customHeight="1" thickBot="1" x14ac:dyDescent="0.3">
      <c r="B4" s="435" t="s">
        <v>113</v>
      </c>
      <c r="C4" s="437" t="s">
        <v>10</v>
      </c>
      <c r="D4" s="437" t="s">
        <v>45</v>
      </c>
      <c r="E4" s="442" t="s">
        <v>44</v>
      </c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4"/>
    </row>
    <row r="5" spans="1:24" ht="18.75" customHeight="1" thickBot="1" x14ac:dyDescent="0.3">
      <c r="B5" s="436"/>
      <c r="C5" s="438"/>
      <c r="D5" s="438"/>
      <c r="E5" s="439">
        <v>2019</v>
      </c>
      <c r="F5" s="440"/>
      <c r="G5" s="440"/>
      <c r="H5" s="440"/>
      <c r="I5" s="440"/>
      <c r="J5" s="440"/>
      <c r="K5" s="440"/>
      <c r="L5" s="441"/>
      <c r="M5" s="439">
        <v>2020</v>
      </c>
      <c r="N5" s="440"/>
      <c r="O5" s="440"/>
      <c r="P5" s="440"/>
      <c r="Q5" s="440"/>
      <c r="R5" s="440"/>
      <c r="S5" s="440"/>
      <c r="T5" s="441"/>
    </row>
    <row r="6" spans="1:24" ht="37.5" customHeight="1" x14ac:dyDescent="0.25">
      <c r="B6" s="436"/>
      <c r="C6" s="438"/>
      <c r="D6" s="438"/>
      <c r="E6" s="238" t="s">
        <v>46</v>
      </c>
      <c r="F6" s="238" t="s">
        <v>47</v>
      </c>
      <c r="G6" s="238" t="s">
        <v>48</v>
      </c>
      <c r="H6" s="238" t="s">
        <v>222</v>
      </c>
      <c r="I6" s="238" t="s">
        <v>255</v>
      </c>
      <c r="J6" s="238" t="s">
        <v>295</v>
      </c>
      <c r="K6" s="239" t="s">
        <v>49</v>
      </c>
      <c r="L6" s="238" t="s">
        <v>256</v>
      </c>
      <c r="M6" s="238" t="s">
        <v>46</v>
      </c>
      <c r="N6" s="238" t="s">
        <v>47</v>
      </c>
      <c r="O6" s="238" t="s">
        <v>48</v>
      </c>
      <c r="P6" s="238" t="s">
        <v>222</v>
      </c>
      <c r="Q6" s="238" t="s">
        <v>255</v>
      </c>
      <c r="R6" s="238" t="s">
        <v>295</v>
      </c>
      <c r="S6" s="239" t="s">
        <v>49</v>
      </c>
      <c r="T6" s="239" t="s">
        <v>256</v>
      </c>
    </row>
    <row r="7" spans="1:24" x14ac:dyDescent="0.25">
      <c r="B7" s="214" t="s">
        <v>50</v>
      </c>
      <c r="C7" s="215" t="s">
        <v>51</v>
      </c>
      <c r="D7" s="216"/>
      <c r="E7" s="240">
        <v>111.3</v>
      </c>
      <c r="F7" s="241">
        <v>110.3</v>
      </c>
      <c r="G7" s="241">
        <v>107.6</v>
      </c>
      <c r="H7" s="241">
        <v>107.5</v>
      </c>
      <c r="I7" s="241">
        <v>108.1</v>
      </c>
      <c r="J7" s="241">
        <v>109</v>
      </c>
      <c r="K7" s="454">
        <f>AVERAGE(E7:G7)</f>
        <v>109.73333333333333</v>
      </c>
      <c r="L7" s="241">
        <f>AVERAGE(H7:J7)</f>
        <v>108.2</v>
      </c>
      <c r="M7" s="327">
        <v>106.9</v>
      </c>
      <c r="N7" s="241">
        <v>105.7</v>
      </c>
      <c r="O7" s="241">
        <v>98.4</v>
      </c>
      <c r="P7" s="241">
        <v>66.900000000000006</v>
      </c>
      <c r="Q7" s="241">
        <v>63</v>
      </c>
      <c r="R7" s="241">
        <v>74.099999999999994</v>
      </c>
      <c r="S7" s="241">
        <f>AVERAGE(M7:O7)</f>
        <v>103.66666666666667</v>
      </c>
      <c r="T7" s="328">
        <f>IF(R7&lt;&gt;"",AVERAGE(P7:R7),"")</f>
        <v>68</v>
      </c>
      <c r="U7" s="1"/>
      <c r="V7" s="1"/>
      <c r="W7" s="1"/>
      <c r="X7" s="1"/>
    </row>
    <row r="8" spans="1:24" x14ac:dyDescent="0.25">
      <c r="B8" s="217"/>
      <c r="C8" s="218"/>
      <c r="D8" s="218" t="s">
        <v>52</v>
      </c>
      <c r="E8" s="242">
        <v>-1.5915119363395201E-2</v>
      </c>
      <c r="F8" s="243">
        <v>-2.3029229406554549E-2</v>
      </c>
      <c r="G8" s="243">
        <v>-3.756708407871201E-2</v>
      </c>
      <c r="H8" s="243">
        <v>-2.3614895549500404E-2</v>
      </c>
      <c r="I8" s="243">
        <v>-2.7877697841726695E-2</v>
      </c>
      <c r="J8" s="243">
        <v>-3.880070546737218E-2</v>
      </c>
      <c r="K8" s="244">
        <v>-1.643262623244705E-2</v>
      </c>
      <c r="L8" s="243">
        <v>-3.9076376554174112E-2</v>
      </c>
      <c r="M8" s="329">
        <v>-3.9532794249775308E-2</v>
      </c>
      <c r="N8" s="243">
        <v>-4.1704442429737032E-2</v>
      </c>
      <c r="O8" s="243">
        <v>-8.550185873605938E-2</v>
      </c>
      <c r="P8" s="243">
        <v>-0.37767441860465112</v>
      </c>
      <c r="Q8" s="243">
        <v>-0.41720629047178537</v>
      </c>
      <c r="R8" s="243">
        <v>-0.32018348623853216</v>
      </c>
      <c r="S8" s="243">
        <f>(S7-K7)/K7</f>
        <v>-5.5285540704738727E-2</v>
      </c>
      <c r="T8" s="330">
        <f>IF(T7&lt;&gt;"",(T7-L7)/L7,"")</f>
        <v>-0.3715341959334566</v>
      </c>
      <c r="U8" s="1"/>
      <c r="V8" s="1"/>
      <c r="W8" s="1"/>
      <c r="X8" s="1"/>
    </row>
    <row r="9" spans="1:24" x14ac:dyDescent="0.25">
      <c r="B9" s="217" t="s">
        <v>53</v>
      </c>
      <c r="C9" s="218" t="s">
        <v>51</v>
      </c>
      <c r="D9" s="219"/>
      <c r="E9" s="246">
        <v>112.5</v>
      </c>
      <c r="F9" s="247">
        <v>111.9</v>
      </c>
      <c r="G9" s="247">
        <v>111.5</v>
      </c>
      <c r="H9" s="247">
        <v>113</v>
      </c>
      <c r="I9" s="247">
        <v>111.4</v>
      </c>
      <c r="J9" s="247">
        <v>111.3</v>
      </c>
      <c r="K9" s="248">
        <f>AVERAGE(E9:G9)</f>
        <v>111.96666666666665</v>
      </c>
      <c r="L9" s="247">
        <f>AVERAGE(H9:J9)</f>
        <v>111.89999999999999</v>
      </c>
      <c r="M9" s="331">
        <v>112.4</v>
      </c>
      <c r="N9" s="247">
        <v>112.7</v>
      </c>
      <c r="O9" s="247">
        <v>107.2</v>
      </c>
      <c r="P9" s="247">
        <v>74.599999999999994</v>
      </c>
      <c r="Q9" s="247">
        <v>92.2</v>
      </c>
      <c r="R9" s="247">
        <v>94.7</v>
      </c>
      <c r="S9" s="247">
        <f>AVERAGE(M9:O9)</f>
        <v>110.76666666666667</v>
      </c>
      <c r="T9" s="332">
        <f>IF(R9&lt;&gt;"",AVERAGE(P9:R9),"")</f>
        <v>87.166666666666671</v>
      </c>
      <c r="U9" s="1"/>
      <c r="V9" s="1"/>
      <c r="W9" s="1"/>
      <c r="X9" s="1"/>
    </row>
    <row r="10" spans="1:24" x14ac:dyDescent="0.25">
      <c r="B10" s="220"/>
      <c r="C10" s="221"/>
      <c r="D10" s="221" t="s">
        <v>52</v>
      </c>
      <c r="E10" s="249">
        <v>-5.3050397877983588E-3</v>
      </c>
      <c r="F10" s="250">
        <v>-2.4411508282475999E-2</v>
      </c>
      <c r="G10" s="250">
        <v>-1.4146772767462373E-2</v>
      </c>
      <c r="H10" s="250">
        <v>-1.3961605584642186E-2</v>
      </c>
      <c r="I10" s="250">
        <v>-2.5371828521434745E-2</v>
      </c>
      <c r="J10" s="250">
        <v>-2.2827041264266976E-2</v>
      </c>
      <c r="K10" s="251">
        <v>-2.0128354725787608E-2</v>
      </c>
      <c r="L10" s="250">
        <v>-1.5253740099736002E-2</v>
      </c>
      <c r="M10" s="333">
        <v>-8.8888888888883841E-4</v>
      </c>
      <c r="N10" s="250">
        <v>7.1492403932081955E-3</v>
      </c>
      <c r="O10" s="250">
        <v>-3.8565022421524639E-2</v>
      </c>
      <c r="P10" s="250">
        <v>-0.33982300884955757</v>
      </c>
      <c r="Q10" s="250">
        <v>-0.17235188509874327</v>
      </c>
      <c r="R10" s="250">
        <v>-0.14914645103324345</v>
      </c>
      <c r="S10" s="250">
        <f>(S9-K9)/K9</f>
        <v>-1.0717475439118685E-2</v>
      </c>
      <c r="T10" s="334">
        <f>IF(T9&lt;&gt;"",(T9-L9)/L9,"")</f>
        <v>-0.22103068215668742</v>
      </c>
      <c r="U10" s="1"/>
      <c r="V10" s="1"/>
      <c r="W10" s="1"/>
      <c r="X10" s="1"/>
    </row>
    <row r="11" spans="1:24" x14ac:dyDescent="0.25">
      <c r="B11" s="214" t="s">
        <v>54</v>
      </c>
      <c r="C11" s="215" t="s">
        <v>55</v>
      </c>
      <c r="D11" s="222" t="s">
        <v>56</v>
      </c>
      <c r="E11" s="253">
        <v>-7.7579709076333325E-2</v>
      </c>
      <c r="F11" s="254">
        <v>-9.2105708189000005E-2</v>
      </c>
      <c r="G11" s="254">
        <v>-0.10259657971199999</v>
      </c>
      <c r="H11" s="254">
        <v>-0.10840110765133333</v>
      </c>
      <c r="I11" s="254">
        <v>-0.10643367921333333</v>
      </c>
      <c r="J11" s="254">
        <v>-0.10065136872266667</v>
      </c>
      <c r="K11" s="255"/>
      <c r="L11" s="254"/>
      <c r="M11" s="335">
        <v>-9.9470537973666673E-2</v>
      </c>
      <c r="N11" s="254">
        <v>-0.10224600429900001</v>
      </c>
      <c r="O11" s="254">
        <v>-0.120849135435</v>
      </c>
      <c r="P11" s="254">
        <v>-0.2363391287836667</v>
      </c>
      <c r="Q11" s="254">
        <v>-0.42854239983300002</v>
      </c>
      <c r="R11" s="254" t="s">
        <v>223</v>
      </c>
      <c r="S11" s="336"/>
      <c r="T11" s="337"/>
      <c r="U11" s="1"/>
      <c r="V11" s="1"/>
      <c r="W11" s="1"/>
      <c r="X11" s="1"/>
    </row>
    <row r="12" spans="1:24" x14ac:dyDescent="0.25">
      <c r="B12" s="223"/>
      <c r="C12" s="221"/>
      <c r="D12" s="221" t="s">
        <v>57</v>
      </c>
      <c r="E12" s="249">
        <v>-0.104344689078</v>
      </c>
      <c r="F12" s="250">
        <v>-0.101286643836</v>
      </c>
      <c r="G12" s="250">
        <v>-0.10215840622199999</v>
      </c>
      <c r="H12" s="250">
        <v>-0.12175827289600001</v>
      </c>
      <c r="I12" s="250">
        <v>-9.5384358521999987E-2</v>
      </c>
      <c r="J12" s="250">
        <v>-8.4811474750000004E-2</v>
      </c>
      <c r="K12" s="251"/>
      <c r="L12" s="250"/>
      <c r="M12" s="333">
        <v>-0.101668158696</v>
      </c>
      <c r="N12" s="250">
        <v>-0.10545297293200001</v>
      </c>
      <c r="O12" s="250">
        <v>-0.15542627467699999</v>
      </c>
      <c r="P12" s="250">
        <v>-0.44813813874200004</v>
      </c>
      <c r="Q12" s="250">
        <v>-0.68206278608000004</v>
      </c>
      <c r="R12" s="250" t="s">
        <v>223</v>
      </c>
      <c r="S12" s="338"/>
      <c r="T12" s="339"/>
      <c r="U12" s="1"/>
      <c r="V12" s="1"/>
      <c r="W12" s="1"/>
      <c r="X12" s="1"/>
    </row>
    <row r="13" spans="1:24" x14ac:dyDescent="0.25">
      <c r="B13" s="217" t="s">
        <v>224</v>
      </c>
      <c r="C13" s="218" t="s">
        <v>55</v>
      </c>
      <c r="D13" s="218" t="s">
        <v>225</v>
      </c>
      <c r="E13" s="246">
        <v>112.32</v>
      </c>
      <c r="F13" s="247">
        <v>107.89</v>
      </c>
      <c r="G13" s="247">
        <v>112.92</v>
      </c>
      <c r="H13" s="247">
        <v>111.47</v>
      </c>
      <c r="I13" s="247">
        <v>122.64</v>
      </c>
      <c r="J13" s="247">
        <v>107.73</v>
      </c>
      <c r="K13" s="248">
        <f>AVERAGE(E13:G13)</f>
        <v>111.04333333333334</v>
      </c>
      <c r="L13" s="247">
        <f>AVERAGE(H13:J13)</f>
        <v>113.94666666666667</v>
      </c>
      <c r="M13" s="331">
        <v>112.8</v>
      </c>
      <c r="N13" s="247">
        <v>104.87</v>
      </c>
      <c r="O13" s="247">
        <v>102.78</v>
      </c>
      <c r="P13" s="247">
        <v>74.599999999999994</v>
      </c>
      <c r="Q13" s="247" t="s">
        <v>223</v>
      </c>
      <c r="R13" s="247" t="s">
        <v>223</v>
      </c>
      <c r="S13" s="247">
        <f>IF(O13&lt;&gt;"",AVERAGE(M13:O13),"")</f>
        <v>106.81666666666668</v>
      </c>
      <c r="T13" s="332" t="str">
        <f>IF(R13&lt;&gt;"",AVERAGE(P13:R13),"")</f>
        <v/>
      </c>
      <c r="U13" s="1"/>
      <c r="V13" s="1"/>
      <c r="W13" s="1"/>
      <c r="X13" s="1"/>
    </row>
    <row r="14" spans="1:24" x14ac:dyDescent="0.25">
      <c r="B14" s="217"/>
      <c r="C14" s="218"/>
      <c r="D14" s="218" t="s">
        <v>52</v>
      </c>
      <c r="E14" s="242">
        <v>3.2827586206896485E-2</v>
      </c>
      <c r="F14" s="243">
        <v>3.5345549251231036E-3</v>
      </c>
      <c r="G14" s="243">
        <v>-2.6215936529837763E-2</v>
      </c>
      <c r="H14" s="243">
        <v>8.2308248914615949E-3</v>
      </c>
      <c r="I14" s="243">
        <v>2.7910485290420013E-2</v>
      </c>
      <c r="J14" s="243">
        <v>-9.1576018214014565E-2</v>
      </c>
      <c r="K14" s="244">
        <v>2.7391487568479474E-3</v>
      </c>
      <c r="L14" s="243">
        <v>-1.8997876370315192E-2</v>
      </c>
      <c r="M14" s="329">
        <v>4.2735042735043294E-3</v>
      </c>
      <c r="N14" s="243">
        <v>-2.7991472796366566E-2</v>
      </c>
      <c r="O14" s="243">
        <v>-8.9798087141338953E-2</v>
      </c>
      <c r="P14" s="243">
        <v>-0.33076163990311302</v>
      </c>
      <c r="Q14" s="243" t="s">
        <v>223</v>
      </c>
      <c r="R14" s="243" t="s">
        <v>223</v>
      </c>
      <c r="S14" s="243">
        <f>IF(O14&lt;&gt;"",((AVERAGE(M13:O13)-AVERAGE(E13:G13))/AVERAGE(E13:G13)),"")</f>
        <v>-3.8063218563323564E-2</v>
      </c>
      <c r="T14" s="330" t="str">
        <f>IF(R14&lt;&gt;"",((AVERAGE(P13:R13)-AVERAGE(H13:J13))/AVERAGE(H13:J13)),"")</f>
        <v/>
      </c>
      <c r="U14" s="1"/>
      <c r="V14" s="1"/>
      <c r="W14" s="1"/>
      <c r="X14" s="1"/>
    </row>
    <row r="15" spans="1:24" x14ac:dyDescent="0.25">
      <c r="B15" s="217" t="s">
        <v>226</v>
      </c>
      <c r="C15" s="218" t="s">
        <v>55</v>
      </c>
      <c r="D15" s="218"/>
      <c r="E15" s="242"/>
      <c r="F15" s="243"/>
      <c r="G15" s="243"/>
      <c r="H15" s="243"/>
      <c r="I15" s="243"/>
      <c r="J15" s="243"/>
      <c r="K15" s="244"/>
      <c r="L15" s="243"/>
      <c r="M15" s="329"/>
      <c r="N15" s="243"/>
      <c r="O15" s="243"/>
      <c r="P15" s="243"/>
      <c r="Q15" s="243"/>
      <c r="R15" s="243"/>
      <c r="S15" s="243"/>
      <c r="T15" s="330"/>
      <c r="U15" s="1"/>
      <c r="V15" s="1"/>
      <c r="W15" s="1"/>
      <c r="X15" s="1"/>
    </row>
    <row r="16" spans="1:24" x14ac:dyDescent="0.25">
      <c r="B16" s="224" t="s">
        <v>34</v>
      </c>
      <c r="C16" s="218"/>
      <c r="D16" s="218" t="s">
        <v>225</v>
      </c>
      <c r="E16" s="246">
        <v>106.94</v>
      </c>
      <c r="F16" s="247">
        <v>106.9</v>
      </c>
      <c r="G16" s="247">
        <v>107.13</v>
      </c>
      <c r="H16" s="247">
        <v>107.07</v>
      </c>
      <c r="I16" s="247">
        <v>107.4</v>
      </c>
      <c r="J16" s="247">
        <v>107.31</v>
      </c>
      <c r="K16" s="248">
        <f>AVERAGE(E16:G16)</f>
        <v>106.99000000000001</v>
      </c>
      <c r="L16" s="247">
        <f>AVERAGE(H16:J16)</f>
        <v>107.25999999999999</v>
      </c>
      <c r="M16" s="331">
        <v>106.28</v>
      </c>
      <c r="N16" s="247">
        <v>106.18</v>
      </c>
      <c r="O16" s="247">
        <v>105.99</v>
      </c>
      <c r="P16" s="247">
        <v>104.03</v>
      </c>
      <c r="Q16" s="247" t="s">
        <v>223</v>
      </c>
      <c r="R16" s="247" t="s">
        <v>223</v>
      </c>
      <c r="S16" s="247">
        <f>IF(O16&lt;&gt;"",AVERAGE(M16:O16),"")</f>
        <v>106.14999999999999</v>
      </c>
      <c r="T16" s="332" t="str">
        <f>IF(R16&lt;&gt;"",AVERAGE(P16:R16),"")</f>
        <v/>
      </c>
      <c r="U16" s="1"/>
      <c r="V16" s="1"/>
      <c r="W16" s="1"/>
      <c r="X16" s="1"/>
    </row>
    <row r="17" spans="2:24" x14ac:dyDescent="0.25">
      <c r="B17" s="217"/>
      <c r="C17" s="218"/>
      <c r="D17" s="218" t="s">
        <v>52</v>
      </c>
      <c r="E17" s="242">
        <v>1.4611005692599689E-2</v>
      </c>
      <c r="F17" s="243">
        <v>1.2310606060606234E-2</v>
      </c>
      <c r="G17" s="243">
        <v>1.0088629077880284E-2</v>
      </c>
      <c r="H17" s="243">
        <v>6.4861816130851934E-3</v>
      </c>
      <c r="I17" s="243">
        <v>7.8828828828829949E-3</v>
      </c>
      <c r="J17" s="243">
        <v>2.522421524663514E-3</v>
      </c>
      <c r="K17" s="244">
        <v>1.2332050715952895E-2</v>
      </c>
      <c r="L17" s="243">
        <v>5.6253515844738424E-3</v>
      </c>
      <c r="M17" s="329">
        <v>-6.1716850570412872E-3</v>
      </c>
      <c r="N17" s="243">
        <v>-6.7352666043031207E-3</v>
      </c>
      <c r="O17" s="243">
        <v>-1.0641276953234352E-2</v>
      </c>
      <c r="P17" s="243">
        <v>-2.8392640328756755E-2</v>
      </c>
      <c r="Q17" s="243" t="s">
        <v>223</v>
      </c>
      <c r="R17" s="243" t="s">
        <v>223</v>
      </c>
      <c r="S17" s="243">
        <f>IF(O17&lt;&gt;"",((AVERAGE(M16:O16)-AVERAGE(E16:G16))/AVERAGE(E16:G16)),"")</f>
        <v>-7.8512010468269697E-3</v>
      </c>
      <c r="T17" s="330" t="str">
        <f>IF(R17&lt;&gt;"",((AVERAGE(P16:R16)-AVERAGE(H16:J16))/AVERAGE(H16:J16)),"")</f>
        <v/>
      </c>
      <c r="U17" s="1"/>
      <c r="V17" s="1"/>
      <c r="W17" s="1"/>
      <c r="X17" s="1"/>
    </row>
    <row r="18" spans="2:24" x14ac:dyDescent="0.25">
      <c r="B18" s="224" t="s">
        <v>227</v>
      </c>
      <c r="C18" s="218"/>
      <c r="D18" s="218" t="s">
        <v>225</v>
      </c>
      <c r="E18" s="246">
        <v>104.95</v>
      </c>
      <c r="F18" s="247">
        <v>104.6</v>
      </c>
      <c r="G18" s="247">
        <v>104.88</v>
      </c>
      <c r="H18" s="247">
        <v>104.62</v>
      </c>
      <c r="I18" s="247">
        <v>104.94</v>
      </c>
      <c r="J18" s="247">
        <v>104.8</v>
      </c>
      <c r="K18" s="248">
        <f>AVERAGE(E18:G18)</f>
        <v>104.81</v>
      </c>
      <c r="L18" s="247">
        <f>AVERAGE(H18:J18)</f>
        <v>104.78666666666668</v>
      </c>
      <c r="M18" s="331">
        <v>104.21</v>
      </c>
      <c r="N18" s="247">
        <v>103.93</v>
      </c>
      <c r="O18" s="247">
        <v>103.76</v>
      </c>
      <c r="P18" s="247">
        <v>101.61</v>
      </c>
      <c r="Q18" s="247" t="s">
        <v>223</v>
      </c>
      <c r="R18" s="247" t="s">
        <v>223</v>
      </c>
      <c r="S18" s="247">
        <f>IF(O18&lt;&gt;"",AVERAGE(M18:O18),"")</f>
        <v>103.96666666666665</v>
      </c>
      <c r="T18" s="332" t="str">
        <f>IF(R18&lt;&gt;"",AVERAGE(P18:R18),"")</f>
        <v/>
      </c>
      <c r="U18" s="1"/>
      <c r="V18" s="1"/>
      <c r="W18" s="1"/>
      <c r="X18" s="1"/>
    </row>
    <row r="19" spans="2:24" x14ac:dyDescent="0.25">
      <c r="B19" s="225"/>
      <c r="C19" s="218"/>
      <c r="D19" s="218" t="s">
        <v>52</v>
      </c>
      <c r="E19" s="242">
        <v>1.0203099432091562E-2</v>
      </c>
      <c r="F19" s="243">
        <v>6.6403618516022792E-3</v>
      </c>
      <c r="G19" s="243">
        <v>5.946671782083115E-3</v>
      </c>
      <c r="H19" s="243">
        <v>-3.8218994840434563E-4</v>
      </c>
      <c r="I19" s="243">
        <v>5.7208237986273503E-4</v>
      </c>
      <c r="J19" s="243">
        <v>-6.1640587956377146E-3</v>
      </c>
      <c r="K19" s="244">
        <v>7.5946933282061745E-3</v>
      </c>
      <c r="L19" s="243">
        <v>-2.0000634940791173E-3</v>
      </c>
      <c r="M19" s="329">
        <v>-7.0509766555503003E-3</v>
      </c>
      <c r="N19" s="243">
        <v>-6.4053537284894449E-3</v>
      </c>
      <c r="O19" s="243">
        <v>-1.0678871090770202E-2</v>
      </c>
      <c r="P19" s="243">
        <v>-2.8770789523991595E-2</v>
      </c>
      <c r="Q19" s="243" t="s">
        <v>223</v>
      </c>
      <c r="R19" s="243" t="s">
        <v>223</v>
      </c>
      <c r="S19" s="243">
        <f>IF(O19&lt;&gt;"",((AVERAGE(M18:O18)-AVERAGE(E18:G18))/AVERAGE(E18:G18)),"")</f>
        <v>-8.0463060140573226E-3</v>
      </c>
      <c r="T19" s="330" t="str">
        <f>IF(R19&lt;&gt;"",((AVERAGE(P18:R18)-AVERAGE(H18:J18))/AVERAGE(H18:J18)),"")</f>
        <v/>
      </c>
      <c r="U19" s="1"/>
      <c r="V19" s="1"/>
      <c r="W19" s="1"/>
      <c r="X19" s="1"/>
    </row>
    <row r="20" spans="2:24" x14ac:dyDescent="0.25">
      <c r="B20" s="224" t="s">
        <v>228</v>
      </c>
      <c r="C20" s="218"/>
      <c r="D20" s="218" t="s">
        <v>225</v>
      </c>
      <c r="E20" s="246">
        <v>108.24</v>
      </c>
      <c r="F20" s="247">
        <v>108.39</v>
      </c>
      <c r="G20" s="247">
        <v>108.57</v>
      </c>
      <c r="H20" s="247">
        <v>108.66</v>
      </c>
      <c r="I20" s="247">
        <v>108.91</v>
      </c>
      <c r="J20" s="247">
        <v>108.84</v>
      </c>
      <c r="K20" s="248">
        <f>AVERAGE(E20:G20)</f>
        <v>108.39999999999999</v>
      </c>
      <c r="L20" s="247">
        <f>AVERAGE(H20:J20)</f>
        <v>108.80333333333333</v>
      </c>
      <c r="M20" s="331">
        <v>108.77</v>
      </c>
      <c r="N20" s="247">
        <v>108.96</v>
      </c>
      <c r="O20" s="247">
        <v>108.71</v>
      </c>
      <c r="P20" s="247">
        <v>106.86</v>
      </c>
      <c r="Q20" s="247" t="s">
        <v>223</v>
      </c>
      <c r="R20" s="247" t="s">
        <v>223</v>
      </c>
      <c r="S20" s="247">
        <f>IF(O20&lt;&gt;"",AVERAGE(M20:O20),"")</f>
        <v>108.81333333333333</v>
      </c>
      <c r="T20" s="332" t="str">
        <f>IF(R20&lt;&gt;"",AVERAGE(P20:R20),"")</f>
        <v/>
      </c>
      <c r="U20" s="1"/>
      <c r="V20" s="1"/>
      <c r="W20" s="1"/>
      <c r="X20" s="1"/>
    </row>
    <row r="21" spans="2:24" x14ac:dyDescent="0.25">
      <c r="B21" s="225"/>
      <c r="C21" s="218"/>
      <c r="D21" s="218" t="s">
        <v>52</v>
      </c>
      <c r="E21" s="242">
        <v>1.538461538461533E-2</v>
      </c>
      <c r="F21" s="243">
        <v>1.4887640449438209E-2</v>
      </c>
      <c r="G21" s="243">
        <v>1.2213313443967876E-2</v>
      </c>
      <c r="H21" s="243">
        <v>1.2769130394258497E-2</v>
      </c>
      <c r="I21" s="243">
        <v>1.3304800893189252E-2</v>
      </c>
      <c r="J21" s="243">
        <v>6.7523818333179971E-3</v>
      </c>
      <c r="K21" s="244">
        <v>1.4158298509324539E-2</v>
      </c>
      <c r="L21" s="243">
        <v>1.0932854311199168E-2</v>
      </c>
      <c r="M21" s="329">
        <v>4.8965262379896046E-3</v>
      </c>
      <c r="N21" s="243">
        <v>5.2587877110434533E-3</v>
      </c>
      <c r="O21" s="243">
        <v>1.2894906511928639E-3</v>
      </c>
      <c r="P21" s="243">
        <v>-1.6565433462175604E-2</v>
      </c>
      <c r="Q21" s="243" t="s">
        <v>223</v>
      </c>
      <c r="R21" s="243" t="s">
        <v>223</v>
      </c>
      <c r="S21" s="243">
        <f>IF(O21&lt;&gt;"",((AVERAGE(M20:O20)-AVERAGE(E20:G20))/AVERAGE(E20:G20)),"")</f>
        <v>3.8130381303813758E-3</v>
      </c>
      <c r="T21" s="330" t="str">
        <f>IF(R21&lt;&gt;"",((AVERAGE(P20:R20)-AVERAGE(H20:J20))/AVERAGE(H20:J20)),"")</f>
        <v/>
      </c>
      <c r="U21" s="1"/>
      <c r="V21" s="1"/>
      <c r="W21" s="1"/>
      <c r="X21" s="1"/>
    </row>
    <row r="22" spans="2:24" x14ac:dyDescent="0.25">
      <c r="B22" s="224" t="s">
        <v>229</v>
      </c>
      <c r="C22" s="218"/>
      <c r="D22" s="218" t="s">
        <v>225</v>
      </c>
      <c r="E22" s="246">
        <v>111.46</v>
      </c>
      <c r="F22" s="247">
        <v>112.17</v>
      </c>
      <c r="G22" s="247">
        <v>112.36</v>
      </c>
      <c r="H22" s="247">
        <v>112.6</v>
      </c>
      <c r="I22" s="247">
        <v>113.12</v>
      </c>
      <c r="J22" s="247">
        <v>113.13</v>
      </c>
      <c r="K22" s="248">
        <f>AVERAGE(E22:G22)</f>
        <v>111.99666666666667</v>
      </c>
      <c r="L22" s="247">
        <f>AVERAGE(H22:J22)</f>
        <v>112.95</v>
      </c>
      <c r="M22" s="331">
        <v>108.77</v>
      </c>
      <c r="N22" s="247">
        <v>108.77</v>
      </c>
      <c r="O22" s="247">
        <v>108.58</v>
      </c>
      <c r="P22" s="247">
        <v>106.56</v>
      </c>
      <c r="Q22" s="247" t="s">
        <v>223</v>
      </c>
      <c r="R22" s="247" t="s">
        <v>223</v>
      </c>
      <c r="S22" s="247">
        <f>IF(O22&lt;&gt;"",AVERAGE(M22:O22),"")</f>
        <v>108.70666666666666</v>
      </c>
      <c r="T22" s="332" t="str">
        <f>IF(R22&lt;&gt;"",AVERAGE(P22:R22),"")</f>
        <v/>
      </c>
      <c r="U22" s="1"/>
      <c r="V22" s="1"/>
      <c r="W22" s="1"/>
      <c r="X22" s="1"/>
    </row>
    <row r="23" spans="2:24" x14ac:dyDescent="0.25">
      <c r="B23" s="225"/>
      <c r="C23" s="218"/>
      <c r="D23" s="218" t="s">
        <v>52</v>
      </c>
      <c r="E23" s="242">
        <v>2.5579683474420137E-2</v>
      </c>
      <c r="F23" s="243">
        <v>2.2050113895216442E-2</v>
      </c>
      <c r="G23" s="243">
        <v>1.6005063748982595E-2</v>
      </c>
      <c r="H23" s="243">
        <v>1.177104861173504E-2</v>
      </c>
      <c r="I23" s="243">
        <v>1.5713387806411135E-2</v>
      </c>
      <c r="J23" s="243">
        <v>1.6533381256177364E-2</v>
      </c>
      <c r="K23" s="244">
        <v>2.1184122545741941E-2</v>
      </c>
      <c r="L23" s="243">
        <v>1.4672855217846914E-2</v>
      </c>
      <c r="M23" s="329">
        <v>-2.413421855374125E-2</v>
      </c>
      <c r="N23" s="243">
        <v>-3.0311134884550343E-2</v>
      </c>
      <c r="O23" s="243">
        <v>-3.3641865432538366E-2</v>
      </c>
      <c r="P23" s="243">
        <v>-5.3641207815275323E-2</v>
      </c>
      <c r="Q23" s="243" t="s">
        <v>223</v>
      </c>
      <c r="R23" s="243" t="s">
        <v>223</v>
      </c>
      <c r="S23" s="243">
        <f>IF(O23&lt;&gt;"",((AVERAGE(M22:O22)-AVERAGE(E22:G22))/AVERAGE(E22:G22)),"")</f>
        <v>-2.9375874281972733E-2</v>
      </c>
      <c r="T23" s="330" t="str">
        <f>IF(R23&lt;&gt;"",((AVERAGE(P22:R22)-AVERAGE(H22:J22))/AVERAGE(H22:J22)),"")</f>
        <v/>
      </c>
      <c r="U23" s="1"/>
      <c r="V23" s="1"/>
      <c r="W23" s="1"/>
      <c r="X23" s="1"/>
    </row>
    <row r="24" spans="2:24" x14ac:dyDescent="0.25">
      <c r="B24" s="224" t="s">
        <v>230</v>
      </c>
      <c r="C24" s="218"/>
      <c r="D24" s="218" t="s">
        <v>225</v>
      </c>
      <c r="E24" s="246">
        <v>100.81</v>
      </c>
      <c r="F24" s="247">
        <v>99.62</v>
      </c>
      <c r="G24" s="247">
        <v>99.73</v>
      </c>
      <c r="H24" s="247">
        <v>99.78</v>
      </c>
      <c r="I24" s="247">
        <v>100.11</v>
      </c>
      <c r="J24" s="247">
        <v>100.04</v>
      </c>
      <c r="K24" s="248">
        <f>AVERAGE(E24:G24)</f>
        <v>100.05333333333334</v>
      </c>
      <c r="L24" s="247">
        <f>AVERAGE(H24:J24)</f>
        <v>99.976666666666674</v>
      </c>
      <c r="M24" s="331">
        <v>99.82</v>
      </c>
      <c r="N24" s="247">
        <v>99</v>
      </c>
      <c r="O24" s="247">
        <v>99.2</v>
      </c>
      <c r="P24" s="247">
        <v>99.44</v>
      </c>
      <c r="Q24" s="247" t="s">
        <v>223</v>
      </c>
      <c r="R24" s="247" t="s">
        <v>223</v>
      </c>
      <c r="S24" s="247">
        <f>IF(O24&lt;&gt;"",AVERAGE(M24:O24),"")</f>
        <v>99.339999999999989</v>
      </c>
      <c r="T24" s="332" t="str">
        <f>IF(R24&lt;&gt;"",AVERAGE(P24:R24),"")</f>
        <v/>
      </c>
      <c r="U24" s="1"/>
      <c r="V24" s="1"/>
      <c r="W24" s="1"/>
      <c r="X24" s="1"/>
    </row>
    <row r="25" spans="2:24" x14ac:dyDescent="0.25">
      <c r="B25" s="220"/>
      <c r="C25" s="221"/>
      <c r="D25" s="221" t="s">
        <v>52</v>
      </c>
      <c r="E25" s="249">
        <v>1.869442198868242E-2</v>
      </c>
      <c r="F25" s="250">
        <v>2.0174091141833089E-2</v>
      </c>
      <c r="G25" s="250">
        <v>2.1405161818926644E-2</v>
      </c>
      <c r="H25" s="250">
        <v>2.223132875729945E-2</v>
      </c>
      <c r="I25" s="250">
        <v>2.4143222506393728E-2</v>
      </c>
      <c r="J25" s="250">
        <v>2.1337417049515039E-2</v>
      </c>
      <c r="K25" s="251">
        <v>2.0084961767204892E-2</v>
      </c>
      <c r="L25" s="250">
        <v>2.2569977157273987E-2</v>
      </c>
      <c r="M25" s="333">
        <v>-9.8204543200080246E-3</v>
      </c>
      <c r="N25" s="250">
        <v>-6.2236498695041574E-3</v>
      </c>
      <c r="O25" s="250">
        <v>-5.3143487416022596E-3</v>
      </c>
      <c r="P25" s="250">
        <v>-3.407496492283002E-3</v>
      </c>
      <c r="Q25" s="250" t="s">
        <v>223</v>
      </c>
      <c r="R25" s="250" t="s">
        <v>223</v>
      </c>
      <c r="S25" s="250">
        <f>IF(O25&lt;&gt;"",((AVERAGE(M24:O24)-AVERAGE(E24:G24))/AVERAGE(E24:G24)),"")</f>
        <v>-7.1295309168445406E-3</v>
      </c>
      <c r="T25" s="334" t="str">
        <f>IF(R25&lt;&gt;"",((AVERAGE(P24:R24)-AVERAGE(H24:J24))/AVERAGE(H24:J24)),"")</f>
        <v/>
      </c>
      <c r="U25" s="1"/>
      <c r="V25" s="1"/>
      <c r="W25" s="1"/>
      <c r="X25" s="1"/>
    </row>
    <row r="26" spans="2:24" x14ac:dyDescent="0.25">
      <c r="B26" s="214" t="s">
        <v>243</v>
      </c>
      <c r="C26" s="215" t="s">
        <v>55</v>
      </c>
      <c r="D26" s="215" t="s">
        <v>225</v>
      </c>
      <c r="E26" s="256">
        <v>105.03</v>
      </c>
      <c r="F26" s="257">
        <v>102.78</v>
      </c>
      <c r="G26" s="257">
        <v>113.71</v>
      </c>
      <c r="H26" s="257">
        <v>113.98</v>
      </c>
      <c r="I26" s="257">
        <v>122.38</v>
      </c>
      <c r="J26" s="257">
        <v>118.27</v>
      </c>
      <c r="K26" s="455">
        <f>AVERAGE(E26:G26)</f>
        <v>107.17333333333333</v>
      </c>
      <c r="L26" s="257">
        <f>AVERAGE(H26:J26)</f>
        <v>118.21</v>
      </c>
      <c r="M26" s="340">
        <v>107.57</v>
      </c>
      <c r="N26" s="257">
        <v>103.1</v>
      </c>
      <c r="O26" s="257">
        <v>98.8</v>
      </c>
      <c r="P26" s="257">
        <v>70.66</v>
      </c>
      <c r="Q26" s="257" t="s">
        <v>223</v>
      </c>
      <c r="R26" s="257" t="s">
        <v>223</v>
      </c>
      <c r="S26" s="257">
        <f>IF(O26&lt;&gt;"",AVERAGE(M26:O26),"")</f>
        <v>103.15666666666665</v>
      </c>
      <c r="T26" s="341" t="str">
        <f>IF(R26&lt;&gt;"",AVERAGE(P26:R26),"")</f>
        <v/>
      </c>
      <c r="U26" s="1"/>
      <c r="V26" s="1"/>
      <c r="W26" s="1"/>
      <c r="X26" s="1"/>
    </row>
    <row r="27" spans="2:24" x14ac:dyDescent="0.25">
      <c r="B27" s="220"/>
      <c r="C27" s="221"/>
      <c r="D27" s="221" t="s">
        <v>52</v>
      </c>
      <c r="E27" s="249">
        <v>5.0405040504050334E-2</v>
      </c>
      <c r="F27" s="250">
        <v>5.7625025725457843E-2</v>
      </c>
      <c r="G27" s="250">
        <v>2.8119349005424964E-2</v>
      </c>
      <c r="H27" s="250">
        <v>3.6370249136206498E-2</v>
      </c>
      <c r="I27" s="250">
        <v>2.5559373166848188E-2</v>
      </c>
      <c r="J27" s="250">
        <v>-2.6263790548328673E-2</v>
      </c>
      <c r="K27" s="251">
        <v>4.46762192546383E-2</v>
      </c>
      <c r="L27" s="250">
        <v>1.1004361832539798E-2</v>
      </c>
      <c r="M27" s="333">
        <v>2.4183566600018906E-2</v>
      </c>
      <c r="N27" s="250">
        <v>3.1134461957577743E-3</v>
      </c>
      <c r="O27" s="250">
        <v>-0.13112303227508576</v>
      </c>
      <c r="P27" s="250">
        <v>-0.38006667836462538</v>
      </c>
      <c r="Q27" s="250" t="s">
        <v>223</v>
      </c>
      <c r="R27" s="250" t="s">
        <v>223</v>
      </c>
      <c r="S27" s="250">
        <f>IF(S26&lt;&gt;"",(S26-K26)/K26,"")</f>
        <v>-3.7478228415028736E-2</v>
      </c>
      <c r="T27" s="334" t="str">
        <f>IF(T26&lt;&gt;"",(T26-L26)/L26,"")</f>
        <v/>
      </c>
      <c r="U27" s="1"/>
      <c r="V27" s="1"/>
      <c r="W27" s="1"/>
      <c r="X27" s="1"/>
    </row>
    <row r="28" spans="2:24" ht="15.75" customHeight="1" x14ac:dyDescent="0.25">
      <c r="B28" s="217" t="s">
        <v>231</v>
      </c>
      <c r="C28" s="218" t="s">
        <v>55</v>
      </c>
      <c r="D28" s="218"/>
      <c r="E28" s="242"/>
      <c r="F28" s="243"/>
      <c r="G28" s="243"/>
      <c r="H28" s="243"/>
      <c r="I28" s="243"/>
      <c r="J28" s="243"/>
      <c r="K28" s="244"/>
      <c r="L28" s="243"/>
      <c r="M28" s="329"/>
      <c r="N28" s="243"/>
      <c r="O28" s="243"/>
      <c r="P28" s="243"/>
      <c r="Q28" s="243"/>
      <c r="R28" s="243"/>
      <c r="S28" s="243"/>
      <c r="T28" s="330"/>
      <c r="U28" s="1"/>
      <c r="V28" s="1"/>
      <c r="W28" s="1"/>
      <c r="X28" s="1"/>
    </row>
    <row r="29" spans="2:24" x14ac:dyDescent="0.25">
      <c r="B29" s="224" t="s">
        <v>34</v>
      </c>
      <c r="C29" s="218"/>
      <c r="D29" s="218" t="s">
        <v>225</v>
      </c>
      <c r="E29" s="246">
        <v>105.67</v>
      </c>
      <c r="F29" s="247">
        <v>98.36</v>
      </c>
      <c r="G29" s="247">
        <v>111.2</v>
      </c>
      <c r="H29" s="247">
        <v>111.28</v>
      </c>
      <c r="I29" s="247">
        <v>116.91</v>
      </c>
      <c r="J29" s="247">
        <v>114.38</v>
      </c>
      <c r="K29" s="248">
        <f>AVERAGE(E29:G29)</f>
        <v>105.07666666666667</v>
      </c>
      <c r="L29" s="247">
        <f>AVERAGE(H29:J29)</f>
        <v>114.19</v>
      </c>
      <c r="M29" s="331">
        <v>110.71</v>
      </c>
      <c r="N29" s="247">
        <v>106.96</v>
      </c>
      <c r="O29" s="247">
        <v>105.07</v>
      </c>
      <c r="P29" s="247">
        <v>85.13</v>
      </c>
      <c r="Q29" s="247">
        <v>97.72</v>
      </c>
      <c r="R29" s="247" t="s">
        <v>223</v>
      </c>
      <c r="S29" s="247">
        <f>AVERAGE(M29:O29)</f>
        <v>107.58</v>
      </c>
      <c r="T29" s="332" t="str">
        <f>IF(R47&lt;&gt;"",AVERAGE(P29:R29),"")</f>
        <v/>
      </c>
      <c r="U29" s="1"/>
      <c r="V29" s="1"/>
      <c r="W29" s="1"/>
      <c r="X29" s="1"/>
    </row>
    <row r="30" spans="2:24" x14ac:dyDescent="0.25">
      <c r="B30" s="224"/>
      <c r="C30" s="218"/>
      <c r="D30" s="218" t="s">
        <v>52</v>
      </c>
      <c r="E30" s="242">
        <v>3.9036381514257527E-2</v>
      </c>
      <c r="F30" s="243">
        <v>4.0516238231249418E-2</v>
      </c>
      <c r="G30" s="243">
        <v>1.7383348581884804E-2</v>
      </c>
      <c r="H30" s="243">
        <v>8.746213231701376E-2</v>
      </c>
      <c r="I30" s="243">
        <v>3.5976960567124509E-2</v>
      </c>
      <c r="J30" s="243">
        <v>1.6711111111111166E-2</v>
      </c>
      <c r="K30" s="244">
        <v>3.1748109841913917E-2</v>
      </c>
      <c r="L30" s="243">
        <v>4.544067382812491E-2</v>
      </c>
      <c r="M30" s="329">
        <v>4.769565628844518E-2</v>
      </c>
      <c r="N30" s="243">
        <v>8.7433916226108147E-2</v>
      </c>
      <c r="O30" s="243">
        <v>-5.5125899280575652E-2</v>
      </c>
      <c r="P30" s="243">
        <v>-0.23499281092739038</v>
      </c>
      <c r="Q30" s="243">
        <v>-0.16414335813873918</v>
      </c>
      <c r="R30" s="243" t="s">
        <v>223</v>
      </c>
      <c r="S30" s="243">
        <f>(S29-K29)/K29</f>
        <v>2.3823874631221618E-2</v>
      </c>
      <c r="T30" s="330" t="str">
        <f>IF(R30&lt;&gt;"",(T29-L29)/L29,"")</f>
        <v/>
      </c>
      <c r="U30" s="1"/>
      <c r="V30" s="1"/>
      <c r="W30" s="1"/>
      <c r="X30" s="1"/>
    </row>
    <row r="31" spans="2:24" x14ac:dyDescent="0.25">
      <c r="B31" s="224" t="s">
        <v>232</v>
      </c>
      <c r="C31" s="218"/>
      <c r="D31" s="218" t="s">
        <v>225</v>
      </c>
      <c r="E31" s="246">
        <v>102.88</v>
      </c>
      <c r="F31" s="247">
        <v>96.78</v>
      </c>
      <c r="G31" s="247">
        <v>112.61</v>
      </c>
      <c r="H31" s="247">
        <v>112.3</v>
      </c>
      <c r="I31" s="247">
        <v>115.65</v>
      </c>
      <c r="J31" s="247">
        <v>116.11</v>
      </c>
      <c r="K31" s="248">
        <f t="shared" ref="K31" si="0">AVERAGE(E31:G31)</f>
        <v>104.08999999999999</v>
      </c>
      <c r="L31" s="247">
        <f>AVERAGE(H31:J31)</f>
        <v>114.68666666666667</v>
      </c>
      <c r="M31" s="331">
        <v>108.44</v>
      </c>
      <c r="N31" s="247">
        <v>108.03</v>
      </c>
      <c r="O31" s="247">
        <v>121.5</v>
      </c>
      <c r="P31" s="247">
        <v>106.63</v>
      </c>
      <c r="Q31" s="247">
        <v>116.89</v>
      </c>
      <c r="R31" s="247" t="s">
        <v>223</v>
      </c>
      <c r="S31" s="247">
        <f t="shared" ref="S31" si="1">AVERAGE(M31:O31)</f>
        <v>112.65666666666668</v>
      </c>
      <c r="T31" s="332" t="str">
        <f>IF(R49&lt;&gt;"",AVERAGE(P31:R31),"")</f>
        <v/>
      </c>
      <c r="U31" s="1"/>
      <c r="V31" s="1"/>
      <c r="W31" s="1"/>
      <c r="X31" s="1"/>
    </row>
    <row r="32" spans="2:24" x14ac:dyDescent="0.25">
      <c r="B32" s="224"/>
      <c r="C32" s="218"/>
      <c r="D32" s="218" t="s">
        <v>52</v>
      </c>
      <c r="E32" s="242">
        <v>4.7124681933842255E-2</v>
      </c>
      <c r="F32" s="243">
        <v>3.1989763275751815E-2</v>
      </c>
      <c r="G32" s="243">
        <v>-7.1415976018339225E-3</v>
      </c>
      <c r="H32" s="243">
        <v>9.6144460712542637E-2</v>
      </c>
      <c r="I32" s="243">
        <v>3.5084578895551888E-2</v>
      </c>
      <c r="J32" s="243">
        <v>3.7066809574848349E-2</v>
      </c>
      <c r="K32" s="244">
        <v>2.232771321001794E-2</v>
      </c>
      <c r="L32" s="243">
        <v>5.4945728828110725E-2</v>
      </c>
      <c r="M32" s="329">
        <v>5.4043545878693637E-2</v>
      </c>
      <c r="N32" s="243">
        <v>0.11624302541847499</v>
      </c>
      <c r="O32" s="243">
        <v>7.8945031524731354E-2</v>
      </c>
      <c r="P32" s="243">
        <v>-5.0489759572573546E-2</v>
      </c>
      <c r="Q32" s="243">
        <v>1.0722006052745314E-2</v>
      </c>
      <c r="R32" s="243" t="s">
        <v>223</v>
      </c>
      <c r="S32" s="243">
        <f>(S31-K31)/K31</f>
        <v>8.2300573221891563E-2</v>
      </c>
      <c r="T32" s="330" t="str">
        <f>IF(R32&lt;&gt;"",(T31-L31)/L31,"")</f>
        <v/>
      </c>
      <c r="U32" s="1"/>
      <c r="V32" s="1"/>
      <c r="W32" s="1"/>
      <c r="X32" s="1"/>
    </row>
    <row r="33" spans="2:24" x14ac:dyDescent="0.25">
      <c r="B33" s="224" t="s">
        <v>233</v>
      </c>
      <c r="C33" s="218"/>
      <c r="D33" s="218" t="s">
        <v>225</v>
      </c>
      <c r="E33" s="246">
        <v>107.94</v>
      </c>
      <c r="F33" s="247">
        <v>99.65</v>
      </c>
      <c r="G33" s="247">
        <v>110.06</v>
      </c>
      <c r="H33" s="247">
        <v>110.46</v>
      </c>
      <c r="I33" s="247">
        <v>117.92</v>
      </c>
      <c r="J33" s="247">
        <v>112.97</v>
      </c>
      <c r="K33" s="248">
        <f t="shared" ref="K33" si="2">AVERAGE(E33:G33)</f>
        <v>105.88333333333333</v>
      </c>
      <c r="L33" s="247">
        <f>AVERAGE(H33:J33)</f>
        <v>113.78333333333335</v>
      </c>
      <c r="M33" s="331">
        <v>112.55</v>
      </c>
      <c r="N33" s="247">
        <v>106.09</v>
      </c>
      <c r="O33" s="247">
        <v>91.72</v>
      </c>
      <c r="P33" s="247">
        <v>67.650000000000006</v>
      </c>
      <c r="Q33" s="247">
        <v>82.14</v>
      </c>
      <c r="R33" s="247" t="s">
        <v>223</v>
      </c>
      <c r="S33" s="247">
        <f t="shared" ref="S33" si="3">AVERAGE(M33:O33)</f>
        <v>103.45333333333333</v>
      </c>
      <c r="T33" s="332" t="str">
        <f>IF(R51&lt;&gt;"",AVERAGE(P33:R33),"")</f>
        <v/>
      </c>
      <c r="U33" s="1"/>
      <c r="V33" s="1"/>
      <c r="W33" s="1"/>
      <c r="X33" s="1"/>
    </row>
    <row r="34" spans="2:24" x14ac:dyDescent="0.25">
      <c r="B34" s="217"/>
      <c r="C34" s="218"/>
      <c r="D34" s="218" t="s">
        <v>52</v>
      </c>
      <c r="E34" s="242">
        <v>3.2918660287081278E-2</v>
      </c>
      <c r="F34" s="243">
        <v>4.7403825940719034E-2</v>
      </c>
      <c r="G34" s="243">
        <v>3.8791882963662233E-2</v>
      </c>
      <c r="H34" s="243">
        <v>8.0610448053218556E-2</v>
      </c>
      <c r="I34" s="243">
        <v>3.6568213783403539E-2</v>
      </c>
      <c r="J34" s="243">
        <v>2.65627766955987E-4</v>
      </c>
      <c r="K34" s="244">
        <v>3.9464642167610156E-2</v>
      </c>
      <c r="L34" s="243">
        <v>3.7790344156633938E-2</v>
      </c>
      <c r="M34" s="329">
        <v>4.270891235871787E-2</v>
      </c>
      <c r="N34" s="243">
        <v>6.462619167084796E-2</v>
      </c>
      <c r="O34" s="243">
        <v>-0.16663638015627838</v>
      </c>
      <c r="P34" s="243">
        <v>-0.38756110809342736</v>
      </c>
      <c r="Q34" s="243">
        <v>-0.30342605156037988</v>
      </c>
      <c r="R34" s="243" t="s">
        <v>223</v>
      </c>
      <c r="S34" s="243">
        <f>(S33-K33)/K33</f>
        <v>-2.2949787501967505E-2</v>
      </c>
      <c r="T34" s="330" t="str">
        <f>IF(R34&lt;&gt;"",(T33-L33)/L33,"")</f>
        <v/>
      </c>
      <c r="U34" s="1"/>
      <c r="V34" s="1"/>
      <c r="W34" s="1"/>
      <c r="X34" s="1"/>
    </row>
    <row r="35" spans="2:24" x14ac:dyDescent="0.25">
      <c r="B35" s="214" t="s">
        <v>244</v>
      </c>
      <c r="C35" s="215" t="s">
        <v>55</v>
      </c>
      <c r="D35" s="215"/>
      <c r="E35" s="253"/>
      <c r="F35" s="254"/>
      <c r="G35" s="254"/>
      <c r="H35" s="254"/>
      <c r="I35" s="254"/>
      <c r="J35" s="254"/>
      <c r="K35" s="255"/>
      <c r="L35" s="254"/>
      <c r="M35" s="335"/>
      <c r="N35" s="254"/>
      <c r="O35" s="254"/>
      <c r="P35" s="254"/>
      <c r="Q35" s="254"/>
      <c r="R35" s="254"/>
      <c r="S35" s="254"/>
      <c r="T35" s="342"/>
      <c r="U35" s="1"/>
      <c r="V35" s="1"/>
      <c r="W35" s="1"/>
      <c r="X35" s="1"/>
    </row>
    <row r="36" spans="2:24" x14ac:dyDescent="0.25">
      <c r="B36" s="224" t="s">
        <v>245</v>
      </c>
      <c r="C36" s="218"/>
      <c r="D36" s="218" t="s">
        <v>246</v>
      </c>
      <c r="E36" s="259">
        <v>2057.3739999999998</v>
      </c>
      <c r="F36" s="260">
        <v>2311.7820000000002</v>
      </c>
      <c r="G36" s="260">
        <v>3245.3329999999996</v>
      </c>
      <c r="H36" s="260">
        <v>4268.58</v>
      </c>
      <c r="I36" s="260">
        <v>4874.8300000000017</v>
      </c>
      <c r="J36" s="260">
        <v>5008.4349999999977</v>
      </c>
      <c r="K36" s="261">
        <f>SUM(E36:G36)</f>
        <v>7614.4889999999996</v>
      </c>
      <c r="L36" s="260">
        <f>SUM(H36:J36)</f>
        <v>14151.844999999999</v>
      </c>
      <c r="M36" s="343">
        <v>2177.5010000000002</v>
      </c>
      <c r="N36" s="260">
        <v>2531.107</v>
      </c>
      <c r="O36" s="260">
        <v>1333.6449999999995</v>
      </c>
      <c r="P36" s="260">
        <v>58.475000000000364</v>
      </c>
      <c r="Q36" s="260" t="s">
        <v>223</v>
      </c>
      <c r="R36" s="260" t="s">
        <v>223</v>
      </c>
      <c r="S36" s="260">
        <f>IF(O36&lt;&gt;"",SUM(M36:O36),"")</f>
        <v>6042.2529999999997</v>
      </c>
      <c r="T36" s="344" t="str">
        <f>IF(R36&lt;&gt;"",SUM(P36:R36),"")</f>
        <v/>
      </c>
      <c r="U36" s="1"/>
      <c r="V36" s="1"/>
      <c r="W36" s="1"/>
      <c r="X36" s="1"/>
    </row>
    <row r="37" spans="2:24" x14ac:dyDescent="0.25">
      <c r="B37" s="226"/>
      <c r="C37" s="218"/>
      <c r="D37" s="218" t="s">
        <v>52</v>
      </c>
      <c r="E37" s="242">
        <v>5.4437956556033097E-2</v>
      </c>
      <c r="F37" s="243">
        <v>1.2682947342968163E-2</v>
      </c>
      <c r="G37" s="243">
        <v>-1.25918887498446E-2</v>
      </c>
      <c r="H37" s="243">
        <v>8.399020782967298E-2</v>
      </c>
      <c r="I37" s="243">
        <v>1.2362677299441883E-2</v>
      </c>
      <c r="J37" s="243">
        <v>3.7177986069721954E-2</v>
      </c>
      <c r="K37" s="244">
        <v>1.2470107523164338E-2</v>
      </c>
      <c r="L37" s="243">
        <v>4.195236859012251E-2</v>
      </c>
      <c r="M37" s="329">
        <v>5.8388508846714447E-2</v>
      </c>
      <c r="N37" s="243">
        <v>9.4872699934509364E-2</v>
      </c>
      <c r="O37" s="243">
        <v>-0.58905757899112365</v>
      </c>
      <c r="P37" s="243">
        <v>-0.98630106499116788</v>
      </c>
      <c r="Q37" s="243" t="s">
        <v>223</v>
      </c>
      <c r="R37" s="243" t="s">
        <v>223</v>
      </c>
      <c r="S37" s="243">
        <f>IF(S36&lt;&gt;"",(S36-K36)/K36,"")</f>
        <v>-0.20647951556565383</v>
      </c>
      <c r="T37" s="330" t="str">
        <f>IF(T36&lt;&gt;"",(T36-L36)/L36,"")</f>
        <v/>
      </c>
      <c r="U37" s="1"/>
      <c r="V37" s="1"/>
      <c r="W37" s="1"/>
      <c r="X37" s="1"/>
    </row>
    <row r="38" spans="2:24" x14ac:dyDescent="0.25">
      <c r="B38" s="224" t="s">
        <v>247</v>
      </c>
      <c r="C38" s="218"/>
      <c r="D38" s="218" t="s">
        <v>246</v>
      </c>
      <c r="E38" s="259">
        <v>962.38599999999997</v>
      </c>
      <c r="F38" s="260">
        <v>1033.0240000000001</v>
      </c>
      <c r="G38" s="260">
        <v>1353.421</v>
      </c>
      <c r="H38" s="260">
        <v>1678.2399999999998</v>
      </c>
      <c r="I38" s="260">
        <v>1621.8789999999999</v>
      </c>
      <c r="J38" s="260">
        <v>2144.2689999999993</v>
      </c>
      <c r="K38" s="261">
        <f>SUM(E38:G38)</f>
        <v>3348.8310000000001</v>
      </c>
      <c r="L38" s="260">
        <f>SUM(H38:J38)</f>
        <v>5444.387999999999</v>
      </c>
      <c r="M38" s="343">
        <v>1075.595</v>
      </c>
      <c r="N38" s="260">
        <v>1307.452</v>
      </c>
      <c r="O38" s="260">
        <v>566.48300000000017</v>
      </c>
      <c r="P38" s="260">
        <v>117.01399999999967</v>
      </c>
      <c r="Q38" s="260" t="s">
        <v>223</v>
      </c>
      <c r="R38" s="260" t="s">
        <v>223</v>
      </c>
      <c r="S38" s="260">
        <f>IF(O38&lt;&gt;"",SUM(M38:O38),"")</f>
        <v>2949.53</v>
      </c>
      <c r="T38" s="344" t="str">
        <f>IF(R38&lt;&gt;"",SUM(P38:R38),"")</f>
        <v/>
      </c>
      <c r="U38" s="1"/>
      <c r="V38" s="1"/>
      <c r="W38" s="1"/>
      <c r="X38" s="1"/>
    </row>
    <row r="39" spans="2:24" x14ac:dyDescent="0.25">
      <c r="B39" s="224"/>
      <c r="C39" s="218"/>
      <c r="D39" s="218" t="s">
        <v>52</v>
      </c>
      <c r="E39" s="242">
        <v>7.8204579523225848E-2</v>
      </c>
      <c r="F39" s="243">
        <v>-1.6018616152350517E-2</v>
      </c>
      <c r="G39" s="243">
        <v>5.3737932108377462E-2</v>
      </c>
      <c r="H39" s="243">
        <v>0.1680628520043537</v>
      </c>
      <c r="I39" s="243">
        <v>9.0871242031405328E-2</v>
      </c>
      <c r="J39" s="243">
        <v>0.1201339186134642</v>
      </c>
      <c r="K39" s="244">
        <v>3.7810564756728442E-2</v>
      </c>
      <c r="L39" s="243">
        <v>0.12537508968356315</v>
      </c>
      <c r="M39" s="329">
        <v>0.11763367297529272</v>
      </c>
      <c r="N39" s="243">
        <v>0.26565500898333427</v>
      </c>
      <c r="O39" s="243">
        <v>-0.58144361584458926</v>
      </c>
      <c r="P39" s="243">
        <v>-0.93027576508723442</v>
      </c>
      <c r="Q39" s="243" t="s">
        <v>223</v>
      </c>
      <c r="R39" s="243" t="s">
        <v>223</v>
      </c>
      <c r="S39" s="243">
        <f>IF(S38&lt;&gt;"",(S38-K38)/K38,"")</f>
        <v>-0.11923593636107642</v>
      </c>
      <c r="T39" s="330" t="str">
        <f>IF(T38&lt;&gt;"",(T38-L38)/L38,"")</f>
        <v/>
      </c>
      <c r="U39" s="1"/>
      <c r="V39" s="1"/>
      <c r="W39" s="1"/>
      <c r="X39" s="1"/>
    </row>
    <row r="40" spans="2:24" ht="15" customHeight="1" x14ac:dyDescent="0.25">
      <c r="B40" s="224" t="s">
        <v>248</v>
      </c>
      <c r="C40" s="218"/>
      <c r="D40" s="218" t="s">
        <v>249</v>
      </c>
      <c r="E40" s="259">
        <v>163973.28699999998</v>
      </c>
      <c r="F40" s="260">
        <v>172179.48</v>
      </c>
      <c r="G40" s="260">
        <v>248399.34900000005</v>
      </c>
      <c r="H40" s="260">
        <v>333535.00899999996</v>
      </c>
      <c r="I40" s="260">
        <v>397874.94100000011</v>
      </c>
      <c r="J40" s="260">
        <v>466097.87999999989</v>
      </c>
      <c r="K40" s="261">
        <f>SUM(E40:G40)</f>
        <v>584552.11600000004</v>
      </c>
      <c r="L40" s="260">
        <f>SUM(H40:J40)</f>
        <v>1197507.83</v>
      </c>
      <c r="M40" s="343">
        <v>175314.62400000001</v>
      </c>
      <c r="N40" s="260">
        <v>195299.11099999998</v>
      </c>
      <c r="O40" s="260">
        <v>99648.656000000017</v>
      </c>
      <c r="P40" s="260">
        <v>5654.335000000021</v>
      </c>
      <c r="Q40" s="260" t="s">
        <v>223</v>
      </c>
      <c r="R40" s="260" t="s">
        <v>223</v>
      </c>
      <c r="S40" s="260">
        <f>IF(O40&lt;&gt;"",SUM(M40:O40),"")</f>
        <v>470262.391</v>
      </c>
      <c r="T40" s="344" t="str">
        <f>IF(R40&lt;&gt;"",SUM(P40:R40),"")</f>
        <v/>
      </c>
      <c r="U40" s="1"/>
      <c r="V40" s="1"/>
      <c r="W40" s="1"/>
      <c r="X40" s="1"/>
    </row>
    <row r="41" spans="2:24" x14ac:dyDescent="0.25">
      <c r="B41" s="220"/>
      <c r="C41" s="221"/>
      <c r="D41" s="221" t="s">
        <v>52</v>
      </c>
      <c r="E41" s="249">
        <v>9.2063539867555166E-2</v>
      </c>
      <c r="F41" s="250">
        <v>4.5227820651525551E-2</v>
      </c>
      <c r="G41" s="250">
        <v>2.9768568939969386E-2</v>
      </c>
      <c r="H41" s="250">
        <v>9.9142249230579862E-2</v>
      </c>
      <c r="I41" s="250">
        <v>4.7169666243113542E-2</v>
      </c>
      <c r="J41" s="250">
        <v>0.11829512563048411</v>
      </c>
      <c r="K41" s="251">
        <v>5.1168002748121354E-2</v>
      </c>
      <c r="L41" s="250">
        <v>8.8449308398560106E-2</v>
      </c>
      <c r="M41" s="333">
        <v>6.9165759908197802E-2</v>
      </c>
      <c r="N41" s="250">
        <v>0.13427634349923664</v>
      </c>
      <c r="O41" s="250">
        <v>-0.59883688745094088</v>
      </c>
      <c r="P41" s="250">
        <v>-0.98304725187034248</v>
      </c>
      <c r="Q41" s="250" t="s">
        <v>223</v>
      </c>
      <c r="R41" s="250" t="s">
        <v>223</v>
      </c>
      <c r="S41" s="250">
        <f>IF(S40&lt;&gt;"",(S40-K40)/K40,"")</f>
        <v>-0.19551674157313292</v>
      </c>
      <c r="T41" s="334" t="str">
        <f>IF(T40&lt;&gt;"",(T40-L40)/L40,"")</f>
        <v/>
      </c>
      <c r="U41" s="1"/>
      <c r="V41" s="1"/>
      <c r="W41" s="1"/>
      <c r="X41" s="1"/>
    </row>
    <row r="42" spans="2:24" ht="15" customHeight="1" x14ac:dyDescent="0.25">
      <c r="B42" s="214" t="s">
        <v>58</v>
      </c>
      <c r="C42" s="215" t="s">
        <v>55</v>
      </c>
      <c r="D42" s="227"/>
      <c r="E42" s="253"/>
      <c r="F42" s="254"/>
      <c r="G42" s="254"/>
      <c r="H42" s="254"/>
      <c r="I42" s="254"/>
      <c r="J42" s="254"/>
      <c r="K42" s="255"/>
      <c r="L42" s="254"/>
      <c r="M42" s="335"/>
      <c r="N42" s="254"/>
      <c r="O42" s="254"/>
      <c r="P42" s="254"/>
      <c r="Q42" s="254"/>
      <c r="R42" s="254"/>
      <c r="S42" s="254"/>
      <c r="T42" s="342"/>
      <c r="U42" s="1"/>
      <c r="V42" s="1"/>
      <c r="W42" s="1"/>
      <c r="X42" s="1"/>
    </row>
    <row r="43" spans="2:24" x14ac:dyDescent="0.25">
      <c r="B43" s="224" t="s">
        <v>34</v>
      </c>
      <c r="C43" s="218"/>
      <c r="D43" s="218" t="s">
        <v>59</v>
      </c>
      <c r="E43" s="246">
        <v>102.411</v>
      </c>
      <c r="F43" s="247">
        <v>102.185</v>
      </c>
      <c r="G43" s="247">
        <v>103.995</v>
      </c>
      <c r="H43" s="247">
        <v>104.60299999999999</v>
      </c>
      <c r="I43" s="247">
        <v>104.664</v>
      </c>
      <c r="J43" s="247">
        <v>104.696</v>
      </c>
      <c r="K43" s="248">
        <f>AVERAGE(E43:G43)</f>
        <v>102.86366666666667</v>
      </c>
      <c r="L43" s="247">
        <f>AVERAGE(H43:J43)</f>
        <v>104.65433333333333</v>
      </c>
      <c r="M43" s="331">
        <v>103.23</v>
      </c>
      <c r="N43" s="247">
        <v>102.57299999999999</v>
      </c>
      <c r="O43" s="247">
        <v>104.044</v>
      </c>
      <c r="P43" s="247">
        <v>104.374</v>
      </c>
      <c r="Q43" s="247">
        <v>103.90600000000001</v>
      </c>
      <c r="R43" s="247" t="s">
        <v>223</v>
      </c>
      <c r="S43" s="247">
        <f>AVERAGE(M43:O43)</f>
        <v>103.28233333333333</v>
      </c>
      <c r="T43" s="332" t="str">
        <f>IF(R43&lt;&gt;"",AVERAGE(P43:R43),"")</f>
        <v/>
      </c>
      <c r="U43" s="1"/>
      <c r="V43" s="1"/>
      <c r="W43" s="1"/>
      <c r="X43" s="1"/>
    </row>
    <row r="44" spans="2:24" x14ac:dyDescent="0.25">
      <c r="B44" s="228" t="s">
        <v>34</v>
      </c>
      <c r="C44" s="218"/>
      <c r="D44" s="218" t="s">
        <v>52</v>
      </c>
      <c r="E44" s="263">
        <v>4.7583541000332727E-3</v>
      </c>
      <c r="F44" s="264">
        <v>9.394077088725368E-3</v>
      </c>
      <c r="G44" s="264">
        <v>8.4657008203873826E-3</v>
      </c>
      <c r="H44" s="264">
        <v>7.706906351454137E-3</v>
      </c>
      <c r="I44" s="264">
        <v>4.2120412568962705E-3</v>
      </c>
      <c r="J44" s="264">
        <v>3.8737391170941748E-3</v>
      </c>
      <c r="K44" s="265">
        <v>7.5388041086320457E-3</v>
      </c>
      <c r="L44" s="264">
        <v>5.2606301229507308E-3</v>
      </c>
      <c r="M44" s="345">
        <v>7.9971878020916164E-3</v>
      </c>
      <c r="N44" s="264">
        <v>3.797034789841973E-3</v>
      </c>
      <c r="O44" s="264">
        <v>4.7117649887013614E-4</v>
      </c>
      <c r="P44" s="264">
        <v>-2.1892297544047778E-3</v>
      </c>
      <c r="Q44" s="264">
        <v>-7.242222731789383E-3</v>
      </c>
      <c r="R44" s="264" t="s">
        <v>223</v>
      </c>
      <c r="S44" s="264">
        <f>(S43-K43)/K43</f>
        <v>4.0701122197340737E-3</v>
      </c>
      <c r="T44" s="346" t="str">
        <f>IF(R44&lt;&gt;"",(T43-L43)/L43,"")</f>
        <v/>
      </c>
      <c r="U44" s="1"/>
      <c r="V44" s="1"/>
      <c r="W44" s="1"/>
      <c r="X44" s="1"/>
    </row>
    <row r="45" spans="2:24" x14ac:dyDescent="0.25">
      <c r="B45" s="224" t="s">
        <v>60</v>
      </c>
      <c r="C45" s="218"/>
      <c r="D45" s="218" t="s">
        <v>59</v>
      </c>
      <c r="E45" s="246">
        <v>104.848</v>
      </c>
      <c r="F45" s="247">
        <v>104.76300000000001</v>
      </c>
      <c r="G45" s="247">
        <v>104.614</v>
      </c>
      <c r="H45" s="247">
        <v>104.29300000000001</v>
      </c>
      <c r="I45" s="247">
        <v>104.83499999999999</v>
      </c>
      <c r="J45" s="247">
        <v>104.935</v>
      </c>
      <c r="K45" s="248">
        <f>AVERAGE(E45:G45)</f>
        <v>104.74166666666667</v>
      </c>
      <c r="L45" s="247">
        <f>AVERAGE(H45:J45)</f>
        <v>104.68766666666666</v>
      </c>
      <c r="M45" s="331">
        <v>105.681</v>
      </c>
      <c r="N45" s="247">
        <v>105.633</v>
      </c>
      <c r="O45" s="247">
        <v>105.89</v>
      </c>
      <c r="P45" s="247">
        <v>108.274</v>
      </c>
      <c r="Q45" s="247">
        <v>107.19</v>
      </c>
      <c r="R45" s="247" t="s">
        <v>223</v>
      </c>
      <c r="S45" s="247">
        <f>AVERAGE(M45:O45)</f>
        <v>105.73466666666667</v>
      </c>
      <c r="T45" s="332" t="str">
        <f>IF(R45&lt;&gt;"",AVERAGE(P45:R45),"")</f>
        <v/>
      </c>
      <c r="U45" s="1"/>
      <c r="V45" s="1"/>
      <c r="W45" s="1"/>
      <c r="X45" s="1"/>
    </row>
    <row r="46" spans="2:24" x14ac:dyDescent="0.25">
      <c r="B46" s="228" t="s">
        <v>60</v>
      </c>
      <c r="C46" s="218"/>
      <c r="D46" s="218" t="s">
        <v>52</v>
      </c>
      <c r="E46" s="263">
        <v>2.3805198902475413E-3</v>
      </c>
      <c r="F46" s="264">
        <v>1.2623602076224927E-2</v>
      </c>
      <c r="G46" s="264">
        <v>1.1574499356972155E-2</v>
      </c>
      <c r="H46" s="264">
        <v>-1.6560412000075075E-3</v>
      </c>
      <c r="I46" s="264">
        <v>1.6146599659869309E-3</v>
      </c>
      <c r="J46" s="264">
        <v>3.8744857935522248E-3</v>
      </c>
      <c r="K46" s="265">
        <v>8.8354367794321858E-3</v>
      </c>
      <c r="L46" s="264">
        <v>1.278446225554658E-3</v>
      </c>
      <c r="M46" s="345">
        <v>7.9448344269799527E-3</v>
      </c>
      <c r="N46" s="264">
        <v>8.3044586352049518E-3</v>
      </c>
      <c r="O46" s="264">
        <v>1.219722025732679E-2</v>
      </c>
      <c r="P46" s="264">
        <v>3.8171305840276802E-2</v>
      </c>
      <c r="Q46" s="264">
        <v>2.2463871798540539E-2</v>
      </c>
      <c r="R46" s="264" t="s">
        <v>223</v>
      </c>
      <c r="S46" s="264">
        <f>(S45-K45)/K45</f>
        <v>9.4804678176465419E-3</v>
      </c>
      <c r="T46" s="346" t="str">
        <f>IF(R46&lt;&gt;"",(T45-L45)/L45,"")</f>
        <v/>
      </c>
      <c r="U46" s="1"/>
      <c r="V46" s="1"/>
      <c r="W46" s="1"/>
      <c r="X46" s="1"/>
    </row>
    <row r="47" spans="2:24" x14ac:dyDescent="0.25">
      <c r="B47" s="224" t="s">
        <v>61</v>
      </c>
      <c r="C47" s="218"/>
      <c r="D47" s="218" t="s">
        <v>59</v>
      </c>
      <c r="E47" s="246">
        <v>121.881</v>
      </c>
      <c r="F47" s="247">
        <v>119.90600000000001</v>
      </c>
      <c r="G47" s="247">
        <v>122.58499999999999</v>
      </c>
      <c r="H47" s="247">
        <v>122.35299999999999</v>
      </c>
      <c r="I47" s="247">
        <v>123.15600000000001</v>
      </c>
      <c r="J47" s="247">
        <v>123.048</v>
      </c>
      <c r="K47" s="248">
        <f t="shared" ref="K47" si="4">AVERAGE(E47:G47)</f>
        <v>121.45733333333334</v>
      </c>
      <c r="L47" s="247">
        <f>AVERAGE(H47:J47)</f>
        <v>122.85233333333333</v>
      </c>
      <c r="M47" s="331">
        <v>124.262</v>
      </c>
      <c r="N47" s="247">
        <v>121.14</v>
      </c>
      <c r="O47" s="247">
        <v>124.029</v>
      </c>
      <c r="P47" s="247">
        <v>122.976</v>
      </c>
      <c r="Q47" s="247">
        <v>122.831</v>
      </c>
      <c r="R47" s="247" t="s">
        <v>223</v>
      </c>
      <c r="S47" s="247">
        <f t="shared" ref="S47" si="5">AVERAGE(M47:O47)</f>
        <v>123.14366666666666</v>
      </c>
      <c r="T47" s="332" t="str">
        <f>IF(R47&lt;&gt;"",AVERAGE(P47:R47),"")</f>
        <v/>
      </c>
      <c r="U47" s="1"/>
      <c r="V47" s="1"/>
      <c r="W47" s="1"/>
      <c r="X47" s="1"/>
    </row>
    <row r="48" spans="2:24" x14ac:dyDescent="0.25">
      <c r="B48" s="228" t="s">
        <v>61</v>
      </c>
      <c r="C48" s="218"/>
      <c r="D48" s="218" t="s">
        <v>52</v>
      </c>
      <c r="E48" s="263">
        <v>2.4261727482058005E-2</v>
      </c>
      <c r="F48" s="264">
        <v>2.617953392042608E-2</v>
      </c>
      <c r="G48" s="264">
        <v>3.0342508930447706E-2</v>
      </c>
      <c r="H48" s="264">
        <v>2.1847883277516616E-2</v>
      </c>
      <c r="I48" s="264">
        <v>2.0009938711280456E-2</v>
      </c>
      <c r="J48" s="264">
        <v>1.8170985999404081E-2</v>
      </c>
      <c r="K48" s="265">
        <v>2.693226911976911E-2</v>
      </c>
      <c r="L48" s="264">
        <v>2.0003929936429271E-2</v>
      </c>
      <c r="M48" s="345">
        <v>1.9535448511252867E-2</v>
      </c>
      <c r="N48" s="264">
        <v>1.0291394926025248E-2</v>
      </c>
      <c r="O48" s="264">
        <v>1.1779581514867346E-2</v>
      </c>
      <c r="P48" s="264">
        <v>5.0918244750843659E-3</v>
      </c>
      <c r="Q48" s="264">
        <v>-2.6389294878040913E-3</v>
      </c>
      <c r="R48" s="264" t="s">
        <v>223</v>
      </c>
      <c r="S48" s="264">
        <f>(S47-K47)/K47</f>
        <v>1.388416233958693E-2</v>
      </c>
      <c r="T48" s="346" t="str">
        <f>IF(R48&lt;&gt;"",(T47-L47)/L47,"")</f>
        <v/>
      </c>
      <c r="U48" s="1"/>
      <c r="V48" s="1"/>
      <c r="W48" s="1"/>
      <c r="X48" s="1"/>
    </row>
    <row r="49" spans="2:24" x14ac:dyDescent="0.25">
      <c r="B49" s="224" t="s">
        <v>62</v>
      </c>
      <c r="C49" s="218"/>
      <c r="D49" s="218" t="s">
        <v>59</v>
      </c>
      <c r="E49" s="246">
        <v>74.92</v>
      </c>
      <c r="F49" s="247">
        <v>71.465000000000003</v>
      </c>
      <c r="G49" s="247">
        <v>90.117000000000004</v>
      </c>
      <c r="H49" s="247">
        <v>90.855999999999995</v>
      </c>
      <c r="I49" s="247">
        <v>90.751999999999995</v>
      </c>
      <c r="J49" s="247">
        <v>88.938999999999993</v>
      </c>
      <c r="K49" s="248">
        <f t="shared" ref="K49" si="6">AVERAGE(E49:G49)</f>
        <v>78.834000000000003</v>
      </c>
      <c r="L49" s="247">
        <f>AVERAGE(H49:J49)</f>
        <v>90.182333333333347</v>
      </c>
      <c r="M49" s="331">
        <v>73.536000000000001</v>
      </c>
      <c r="N49" s="247">
        <v>69.409000000000006</v>
      </c>
      <c r="O49" s="247">
        <v>88.584999999999994</v>
      </c>
      <c r="P49" s="247">
        <v>84.504999999999995</v>
      </c>
      <c r="Q49" s="247">
        <v>84.141000000000005</v>
      </c>
      <c r="R49" s="247" t="s">
        <v>223</v>
      </c>
      <c r="S49" s="247">
        <f t="shared" ref="S49" si="7">AVERAGE(M49:O49)</f>
        <v>77.176666666666662</v>
      </c>
      <c r="T49" s="332" t="str">
        <f>IF(R49&lt;&gt;"",AVERAGE(P49:R49),"")</f>
        <v/>
      </c>
      <c r="U49" s="1"/>
      <c r="V49" s="1"/>
      <c r="W49" s="1"/>
      <c r="X49" s="1"/>
    </row>
    <row r="50" spans="2:24" x14ac:dyDescent="0.25">
      <c r="B50" s="228" t="s">
        <v>62</v>
      </c>
      <c r="C50" s="218"/>
      <c r="D50" s="218" t="s">
        <v>52</v>
      </c>
      <c r="E50" s="263">
        <v>-3.1353028637921054E-2</v>
      </c>
      <c r="F50" s="264">
        <v>-3.2897585796254132E-2</v>
      </c>
      <c r="G50" s="264">
        <v>-2.5414472190078499E-2</v>
      </c>
      <c r="H50" s="264">
        <v>-2.9741245821808916E-2</v>
      </c>
      <c r="I50" s="264">
        <v>-3.1193287358285176E-2</v>
      </c>
      <c r="J50" s="264">
        <v>-3.7935659736494785E-2</v>
      </c>
      <c r="K50" s="265">
        <v>-2.9568171746516166E-2</v>
      </c>
      <c r="L50" s="264">
        <v>-3.2935255450187634E-2</v>
      </c>
      <c r="M50" s="345">
        <v>-1.8473037907100861E-2</v>
      </c>
      <c r="N50" s="264">
        <v>-2.8769327642902028E-2</v>
      </c>
      <c r="O50" s="264">
        <v>-1.7000122063539749E-2</v>
      </c>
      <c r="P50" s="264">
        <v>-6.9901822664435967E-2</v>
      </c>
      <c r="Q50" s="264">
        <v>-7.2846879407616291E-2</v>
      </c>
      <c r="R50" s="264" t="s">
        <v>223</v>
      </c>
      <c r="S50" s="264">
        <f>(S49-K49)/K49</f>
        <v>-2.102307802893854E-2</v>
      </c>
      <c r="T50" s="346" t="str">
        <f>IF(R50&lt;&gt;"",(T49-L49)/L49,"")</f>
        <v/>
      </c>
      <c r="U50" s="1"/>
      <c r="V50" s="1"/>
      <c r="W50" s="1"/>
      <c r="X50" s="1"/>
    </row>
    <row r="51" spans="2:24" x14ac:dyDescent="0.25">
      <c r="B51" s="224" t="s">
        <v>63</v>
      </c>
      <c r="C51" s="218"/>
      <c r="D51" s="218" t="s">
        <v>59</v>
      </c>
      <c r="E51" s="246">
        <v>107.872</v>
      </c>
      <c r="F51" s="247">
        <v>107.973</v>
      </c>
      <c r="G51" s="247">
        <v>108.26600000000001</v>
      </c>
      <c r="H51" s="247">
        <v>108.396</v>
      </c>
      <c r="I51" s="247">
        <v>108.587</v>
      </c>
      <c r="J51" s="247">
        <v>108.521</v>
      </c>
      <c r="K51" s="248">
        <f t="shared" ref="K51" si="8">AVERAGE(E51:G51)</f>
        <v>108.03699999999999</v>
      </c>
      <c r="L51" s="247">
        <f>AVERAGE(H51:J51)</f>
        <v>108.50133333333333</v>
      </c>
      <c r="M51" s="331">
        <v>109.056</v>
      </c>
      <c r="N51" s="247">
        <v>109.122</v>
      </c>
      <c r="O51" s="247">
        <v>109.152</v>
      </c>
      <c r="P51" s="247">
        <v>107.685</v>
      </c>
      <c r="Q51" s="247">
        <v>107.71299999999999</v>
      </c>
      <c r="R51" s="247" t="s">
        <v>223</v>
      </c>
      <c r="S51" s="247">
        <f t="shared" ref="S51" si="9">AVERAGE(M51:O51)</f>
        <v>109.11</v>
      </c>
      <c r="T51" s="332" t="str">
        <f>IF(R51&lt;&gt;"",AVERAGE(P51:R51),"")</f>
        <v/>
      </c>
      <c r="U51" s="1"/>
      <c r="V51" s="1"/>
      <c r="W51" s="1"/>
      <c r="X51" s="1"/>
    </row>
    <row r="52" spans="2:24" x14ac:dyDescent="0.25">
      <c r="B52" s="228" t="s">
        <v>63</v>
      </c>
      <c r="C52" s="218"/>
      <c r="D52" s="218" t="s">
        <v>52</v>
      </c>
      <c r="E52" s="263">
        <v>5.5370159771808859E-3</v>
      </c>
      <c r="F52" s="264">
        <v>5.4100864123958559E-3</v>
      </c>
      <c r="G52" s="264">
        <v>7.8005734073055069E-3</v>
      </c>
      <c r="H52" s="264">
        <v>8.5882035487982473E-3</v>
      </c>
      <c r="I52" s="264">
        <v>7.6838129529784279E-3</v>
      </c>
      <c r="J52" s="264">
        <v>5.6621258456121381E-3</v>
      </c>
      <c r="K52" s="265">
        <v>6.2496507274182912E-3</v>
      </c>
      <c r="L52" s="264">
        <v>7.3094800428294962E-3</v>
      </c>
      <c r="M52" s="345">
        <v>1.0975971521803558E-2</v>
      </c>
      <c r="N52" s="264">
        <v>1.0641549276207911E-2</v>
      </c>
      <c r="O52" s="264">
        <v>8.1835479282507603E-3</v>
      </c>
      <c r="P52" s="264">
        <v>-6.5592826303553405E-3</v>
      </c>
      <c r="Q52" s="264">
        <v>-8.0488456260879096E-3</v>
      </c>
      <c r="R52" s="264" t="s">
        <v>223</v>
      </c>
      <c r="S52" s="264">
        <f>(S51-K51)/K51</f>
        <v>9.9317826300249698E-3</v>
      </c>
      <c r="T52" s="346" t="str">
        <f>IF(R52&lt;&gt;"",(T51-L51)/L51,"")</f>
        <v/>
      </c>
      <c r="U52" s="1"/>
      <c r="V52" s="1"/>
      <c r="W52" s="1"/>
      <c r="X52" s="1"/>
    </row>
    <row r="53" spans="2:24" x14ac:dyDescent="0.25">
      <c r="B53" s="224" t="s">
        <v>64</v>
      </c>
      <c r="C53" s="218"/>
      <c r="D53" s="218" t="s">
        <v>59</v>
      </c>
      <c r="E53" s="246">
        <v>98.578999999999994</v>
      </c>
      <c r="F53" s="247">
        <v>99.332999999999998</v>
      </c>
      <c r="G53" s="247">
        <v>99.153999999999996</v>
      </c>
      <c r="H53" s="247">
        <v>99.335999999999999</v>
      </c>
      <c r="I53" s="247">
        <v>99.718000000000004</v>
      </c>
      <c r="J53" s="247">
        <v>99.721999999999994</v>
      </c>
      <c r="K53" s="248">
        <f t="shared" ref="K53" si="10">AVERAGE(E53:G53)</f>
        <v>99.021999999999991</v>
      </c>
      <c r="L53" s="247">
        <f>AVERAGE(H53:J53)</f>
        <v>99.591999999999999</v>
      </c>
      <c r="M53" s="331">
        <v>98.42</v>
      </c>
      <c r="N53" s="247">
        <v>98.893000000000001</v>
      </c>
      <c r="O53" s="247">
        <v>98.450999999999993</v>
      </c>
      <c r="P53" s="247">
        <v>99.067999999999998</v>
      </c>
      <c r="Q53" s="247">
        <v>98.576999999999998</v>
      </c>
      <c r="R53" s="247" t="s">
        <v>223</v>
      </c>
      <c r="S53" s="247">
        <f t="shared" ref="S53" si="11">AVERAGE(M53:O53)</f>
        <v>98.588000000000008</v>
      </c>
      <c r="T53" s="332" t="str">
        <f>IF(R53&lt;&gt;"",AVERAGE(P53:R53),"")</f>
        <v/>
      </c>
      <c r="U53" s="1"/>
      <c r="V53" s="1"/>
      <c r="W53" s="1"/>
      <c r="X53" s="1"/>
    </row>
    <row r="54" spans="2:24" x14ac:dyDescent="0.25">
      <c r="B54" s="228" t="s">
        <v>64</v>
      </c>
      <c r="C54" s="218"/>
      <c r="D54" s="218" t="s">
        <v>52</v>
      </c>
      <c r="E54" s="263">
        <v>-5.6185442220787248E-3</v>
      </c>
      <c r="F54" s="264">
        <v>-1.6181880314391605E-3</v>
      </c>
      <c r="G54" s="264">
        <v>-7.0997266254769894E-3</v>
      </c>
      <c r="H54" s="264">
        <v>-1.8789626518493207E-3</v>
      </c>
      <c r="I54" s="264">
        <v>5.5360041948593168E-3</v>
      </c>
      <c r="J54" s="264">
        <v>3.1788825624205685E-3</v>
      </c>
      <c r="K54" s="265">
        <v>-4.7806816240247071E-3</v>
      </c>
      <c r="L54" s="264">
        <v>2.2744198216693746E-3</v>
      </c>
      <c r="M54" s="345">
        <v>-1.6129195873359947E-3</v>
      </c>
      <c r="N54" s="264">
        <v>-4.4295450655874903E-3</v>
      </c>
      <c r="O54" s="264">
        <v>-7.0899812413014731E-3</v>
      </c>
      <c r="P54" s="264">
        <v>-2.6979141499556647E-3</v>
      </c>
      <c r="Q54" s="264">
        <v>-1.1442267193485805E-2</v>
      </c>
      <c r="R54" s="264" t="s">
        <v>223</v>
      </c>
      <c r="S54" s="264">
        <f>(S53-K53)/K53</f>
        <v>-4.3828644139684448E-3</v>
      </c>
      <c r="T54" s="346" t="str">
        <f>IF(R54&lt;&gt;"",(T53-L53)/L53,"")</f>
        <v/>
      </c>
      <c r="U54" s="1"/>
      <c r="V54" s="1"/>
      <c r="W54" s="1"/>
      <c r="X54" s="1"/>
    </row>
    <row r="55" spans="2:24" x14ac:dyDescent="0.25">
      <c r="B55" s="224" t="s">
        <v>65</v>
      </c>
      <c r="C55" s="218"/>
      <c r="D55" s="218" t="s">
        <v>59</v>
      </c>
      <c r="E55" s="246">
        <v>104.05200000000001</v>
      </c>
      <c r="F55" s="247">
        <v>103.901</v>
      </c>
      <c r="G55" s="247">
        <v>103.98399999999999</v>
      </c>
      <c r="H55" s="247">
        <v>104.101</v>
      </c>
      <c r="I55" s="247">
        <v>104.336</v>
      </c>
      <c r="J55" s="247">
        <v>104.48099999999999</v>
      </c>
      <c r="K55" s="248">
        <f t="shared" ref="K55" si="12">AVERAGE(E55:G55)</f>
        <v>103.979</v>
      </c>
      <c r="L55" s="247">
        <f>AVERAGE(H55:J55)</f>
        <v>104.306</v>
      </c>
      <c r="M55" s="331">
        <v>104.566</v>
      </c>
      <c r="N55" s="247">
        <v>104.557</v>
      </c>
      <c r="O55" s="247">
        <v>104.667</v>
      </c>
      <c r="P55" s="247">
        <v>105.00700000000001</v>
      </c>
      <c r="Q55" s="247">
        <v>104.976</v>
      </c>
      <c r="R55" s="247" t="s">
        <v>223</v>
      </c>
      <c r="S55" s="247">
        <f t="shared" ref="S55" si="13">AVERAGE(M55:O55)</f>
        <v>104.59666666666665</v>
      </c>
      <c r="T55" s="332" t="str">
        <f>IF(R55&lt;&gt;"",AVERAGE(P55:R55),"")</f>
        <v/>
      </c>
      <c r="U55" s="1"/>
      <c r="V55" s="1"/>
      <c r="W55" s="1"/>
      <c r="X55" s="1"/>
    </row>
    <row r="56" spans="2:24" x14ac:dyDescent="0.25">
      <c r="B56" s="228" t="s">
        <v>65</v>
      </c>
      <c r="C56" s="218"/>
      <c r="D56" s="218" t="s">
        <v>52</v>
      </c>
      <c r="E56" s="263">
        <v>1.20411617094949E-2</v>
      </c>
      <c r="F56" s="264">
        <v>7.9255752590118786E-3</v>
      </c>
      <c r="G56" s="264">
        <v>7.450467470813322E-3</v>
      </c>
      <c r="H56" s="264">
        <v>7.3932860446885226E-3</v>
      </c>
      <c r="I56" s="264">
        <v>9.5794709035665442E-3</v>
      </c>
      <c r="J56" s="264">
        <v>9.6343396080553131E-3</v>
      </c>
      <c r="K56" s="265">
        <v>9.1358176459741189E-3</v>
      </c>
      <c r="L56" s="264">
        <v>8.869415508419673E-3</v>
      </c>
      <c r="M56" s="345">
        <v>4.9398377734209478E-3</v>
      </c>
      <c r="N56" s="264">
        <v>6.3137024667712181E-3</v>
      </c>
      <c r="O56" s="264">
        <v>6.5683182028004692E-3</v>
      </c>
      <c r="P56" s="264">
        <v>8.7030864256827552E-3</v>
      </c>
      <c r="Q56" s="264">
        <v>6.1340285232327572E-3</v>
      </c>
      <c r="R56" s="264" t="s">
        <v>223</v>
      </c>
      <c r="S56" s="264">
        <f>(S55-K55)/K55</f>
        <v>5.940302048169829E-3</v>
      </c>
      <c r="T56" s="346" t="str">
        <f>IF(R56&lt;&gt;"",(T55-L55)/L55,"")</f>
        <v/>
      </c>
      <c r="U56" s="1"/>
      <c r="V56" s="1"/>
      <c r="W56" s="1"/>
      <c r="X56" s="1"/>
    </row>
    <row r="57" spans="2:24" x14ac:dyDescent="0.25">
      <c r="B57" s="224" t="s">
        <v>66</v>
      </c>
      <c r="C57" s="218"/>
      <c r="D57" s="218" t="s">
        <v>59</v>
      </c>
      <c r="E57" s="246">
        <v>100.411</v>
      </c>
      <c r="F57" s="247">
        <v>100.872</v>
      </c>
      <c r="G57" s="247">
        <v>101.545</v>
      </c>
      <c r="H57" s="247">
        <v>102.797</v>
      </c>
      <c r="I57" s="247">
        <v>102.373</v>
      </c>
      <c r="J57" s="247">
        <v>102.349</v>
      </c>
      <c r="K57" s="248">
        <f t="shared" ref="K57" si="14">AVERAGE(E57:G57)</f>
        <v>100.94266666666668</v>
      </c>
      <c r="L57" s="247">
        <f>AVERAGE(H57:J57)</f>
        <v>102.50633333333333</v>
      </c>
      <c r="M57" s="331">
        <v>103.42100000000001</v>
      </c>
      <c r="N57" s="247">
        <v>101.80200000000001</v>
      </c>
      <c r="O57" s="247">
        <v>99.876999999999995</v>
      </c>
      <c r="P57" s="247">
        <v>99.415999999999997</v>
      </c>
      <c r="Q57" s="247">
        <v>98.090999999999994</v>
      </c>
      <c r="R57" s="247" t="s">
        <v>223</v>
      </c>
      <c r="S57" s="247">
        <f t="shared" ref="S57" si="15">AVERAGE(M57:O57)</f>
        <v>101.7</v>
      </c>
      <c r="T57" s="332" t="str">
        <f>IF(R57&lt;&gt;"",AVERAGE(P57:R57),"")</f>
        <v/>
      </c>
      <c r="U57" s="1"/>
      <c r="V57" s="1"/>
      <c r="W57" s="1"/>
      <c r="X57" s="1"/>
    </row>
    <row r="58" spans="2:24" x14ac:dyDescent="0.25">
      <c r="B58" s="228" t="s">
        <v>66</v>
      </c>
      <c r="C58" s="218"/>
      <c r="D58" s="218" t="s">
        <v>52</v>
      </c>
      <c r="E58" s="263">
        <v>6.5559309121164229E-3</v>
      </c>
      <c r="F58" s="264">
        <v>2.2461887771650878E-2</v>
      </c>
      <c r="G58" s="264">
        <v>2.538599024547878E-2</v>
      </c>
      <c r="H58" s="264">
        <v>2.6573859551010486E-2</v>
      </c>
      <c r="I58" s="264">
        <v>1.6835852917221245E-2</v>
      </c>
      <c r="J58" s="264">
        <v>9.0902816804204183E-3</v>
      </c>
      <c r="K58" s="265">
        <v>1.8100886217237579E-2</v>
      </c>
      <c r="L58" s="264">
        <v>1.7462885578065159E-2</v>
      </c>
      <c r="M58" s="345">
        <v>2.9976795371024993E-2</v>
      </c>
      <c r="N58" s="264">
        <v>9.2196050440162478E-3</v>
      </c>
      <c r="O58" s="264">
        <v>-1.6426214978581016E-2</v>
      </c>
      <c r="P58" s="264">
        <v>-3.2890064885161933E-2</v>
      </c>
      <c r="Q58" s="264">
        <v>-4.1827434968204645E-2</v>
      </c>
      <c r="R58" s="264" t="s">
        <v>223</v>
      </c>
      <c r="S58" s="264">
        <f>(S57-K57)/K57</f>
        <v>7.5026087415957657E-3</v>
      </c>
      <c r="T58" s="346" t="str">
        <f>IF(R58&lt;&gt;"",(T57-L57)/L57,"")</f>
        <v/>
      </c>
      <c r="U58" s="1"/>
      <c r="V58" s="1"/>
      <c r="W58" s="1"/>
      <c r="X58" s="1"/>
    </row>
    <row r="59" spans="2:24" x14ac:dyDescent="0.25">
      <c r="B59" s="224" t="s">
        <v>67</v>
      </c>
      <c r="C59" s="218"/>
      <c r="D59" s="218" t="s">
        <v>59</v>
      </c>
      <c r="E59" s="246">
        <v>112.592</v>
      </c>
      <c r="F59" s="247">
        <v>112.527</v>
      </c>
      <c r="G59" s="247">
        <v>112.458</v>
      </c>
      <c r="H59" s="247">
        <v>112.468</v>
      </c>
      <c r="I59" s="247">
        <v>109.039</v>
      </c>
      <c r="J59" s="247">
        <v>108.42400000000001</v>
      </c>
      <c r="K59" s="248">
        <f t="shared" ref="K59" si="16">AVERAGE(E59:G59)</f>
        <v>112.52566666666667</v>
      </c>
      <c r="L59" s="247">
        <f>AVERAGE(H59:J59)</f>
        <v>109.97700000000002</v>
      </c>
      <c r="M59" s="331">
        <v>107.404</v>
      </c>
      <c r="N59" s="247">
        <v>107.738</v>
      </c>
      <c r="O59" s="247">
        <v>107.61</v>
      </c>
      <c r="P59" s="247">
        <v>107.64100000000001</v>
      </c>
      <c r="Q59" s="247">
        <v>107.598</v>
      </c>
      <c r="R59" s="247" t="s">
        <v>223</v>
      </c>
      <c r="S59" s="247">
        <f t="shared" ref="S59" si="17">AVERAGE(M59:O59)</f>
        <v>107.584</v>
      </c>
      <c r="T59" s="332" t="str">
        <f>IF(R59&lt;&gt;"",AVERAGE(P59:R59),"")</f>
        <v/>
      </c>
      <c r="U59" s="1"/>
      <c r="V59" s="1"/>
      <c r="W59" s="1"/>
      <c r="X59" s="1"/>
    </row>
    <row r="60" spans="2:24" x14ac:dyDescent="0.25">
      <c r="B60" s="228" t="s">
        <v>67</v>
      </c>
      <c r="C60" s="218"/>
      <c r="D60" s="218" t="s">
        <v>52</v>
      </c>
      <c r="E60" s="263">
        <v>1.6458049765584804E-3</v>
      </c>
      <c r="F60" s="264">
        <v>1.8665671164200148E-4</v>
      </c>
      <c r="G60" s="264">
        <v>3.0242652814322924E-4</v>
      </c>
      <c r="H60" s="264">
        <v>-2.7487630566244547E-3</v>
      </c>
      <c r="I60" s="264">
        <v>-3.3676299860863707E-2</v>
      </c>
      <c r="J60" s="264">
        <v>-3.7625484853057285E-2</v>
      </c>
      <c r="K60" s="265">
        <v>7.1145471738942037E-4</v>
      </c>
      <c r="L60" s="264">
        <v>-2.468073785030141E-2</v>
      </c>
      <c r="M60" s="345">
        <v>-4.6077874094074218E-2</v>
      </c>
      <c r="N60" s="264">
        <v>-4.2558674806935246E-2</v>
      </c>
      <c r="O60" s="264">
        <v>-4.3109427519607377E-2</v>
      </c>
      <c r="P60" s="264">
        <v>-4.2918874702137517E-2</v>
      </c>
      <c r="Q60" s="264">
        <v>-1.3215455020680621E-2</v>
      </c>
      <c r="R60" s="264" t="s">
        <v>223</v>
      </c>
      <c r="S60" s="264">
        <f>(S59-K59)/K59</f>
        <v>-4.3915906593162413E-2</v>
      </c>
      <c r="T60" s="346" t="str">
        <f>IF(R60&lt;&gt;"",(T59-L59)/L59,"")</f>
        <v/>
      </c>
      <c r="U60" s="1"/>
      <c r="V60" s="1"/>
      <c r="W60" s="1"/>
      <c r="X60" s="1"/>
    </row>
    <row r="61" spans="2:24" x14ac:dyDescent="0.25">
      <c r="B61" s="224" t="s">
        <v>68</v>
      </c>
      <c r="C61" s="218"/>
      <c r="D61" s="218" t="s">
        <v>59</v>
      </c>
      <c r="E61" s="246">
        <v>100.685</v>
      </c>
      <c r="F61" s="247">
        <v>100.789</v>
      </c>
      <c r="G61" s="247">
        <v>100.182</v>
      </c>
      <c r="H61" s="247">
        <v>101.485</v>
      </c>
      <c r="I61" s="247">
        <v>100.542</v>
      </c>
      <c r="J61" s="247">
        <v>100.76900000000001</v>
      </c>
      <c r="K61" s="248">
        <f t="shared" ref="K61" si="18">AVERAGE(E61:G61)</f>
        <v>100.55200000000001</v>
      </c>
      <c r="L61" s="247">
        <f>AVERAGE(H61:J61)</f>
        <v>100.932</v>
      </c>
      <c r="M61" s="331">
        <v>99.381</v>
      </c>
      <c r="N61" s="247">
        <v>99.165000000000006</v>
      </c>
      <c r="O61" s="247">
        <v>98.177999999999997</v>
      </c>
      <c r="P61" s="247">
        <v>99.045000000000002</v>
      </c>
      <c r="Q61" s="247">
        <v>97.445999999999998</v>
      </c>
      <c r="R61" s="247" t="s">
        <v>223</v>
      </c>
      <c r="S61" s="247">
        <f t="shared" ref="S61" si="19">AVERAGE(M61:O61)</f>
        <v>98.908000000000001</v>
      </c>
      <c r="T61" s="332" t="str">
        <f>IF(R61&lt;&gt;"",AVERAGE(P61:R61),"")</f>
        <v/>
      </c>
      <c r="U61" s="1"/>
      <c r="V61" s="1"/>
      <c r="W61" s="1"/>
      <c r="X61" s="1"/>
    </row>
    <row r="62" spans="2:24" x14ac:dyDescent="0.25">
      <c r="B62" s="228" t="s">
        <v>68</v>
      </c>
      <c r="C62" s="218"/>
      <c r="D62" s="218" t="s">
        <v>52</v>
      </c>
      <c r="E62" s="263">
        <v>1.0538979309797014E-3</v>
      </c>
      <c r="F62" s="264">
        <v>4.5660740696632727E-4</v>
      </c>
      <c r="G62" s="264">
        <v>-9.2075202990713478E-3</v>
      </c>
      <c r="H62" s="264">
        <v>7.0753780812128752E-3</v>
      </c>
      <c r="I62" s="264">
        <v>-3.9768547056127088E-4</v>
      </c>
      <c r="J62" s="264">
        <v>-2.5340262311308948E-3</v>
      </c>
      <c r="K62" s="265">
        <v>-2.5757600806784338E-3</v>
      </c>
      <c r="L62" s="264">
        <v>1.3790640223030942E-3</v>
      </c>
      <c r="M62" s="345">
        <v>-1.2951283706609758E-2</v>
      </c>
      <c r="N62" s="264">
        <v>-1.6112869459960849E-2</v>
      </c>
      <c r="O62" s="264">
        <v>-2.0003593459903043E-2</v>
      </c>
      <c r="P62" s="264">
        <v>-2.4042962014090678E-2</v>
      </c>
      <c r="Q62" s="264">
        <v>-3.0793101390463703E-2</v>
      </c>
      <c r="R62" s="264" t="s">
        <v>223</v>
      </c>
      <c r="S62" s="264">
        <f>(S61-K61)/K61</f>
        <v>-1.6349749383403667E-2</v>
      </c>
      <c r="T62" s="346" t="str">
        <f>IF(R62&lt;&gt;"",(T61-L61)/L61,"")</f>
        <v/>
      </c>
      <c r="U62" s="1"/>
      <c r="V62" s="1"/>
      <c r="W62" s="1"/>
      <c r="X62" s="1"/>
    </row>
    <row r="63" spans="2:24" x14ac:dyDescent="0.25">
      <c r="B63" s="224" t="s">
        <v>69</v>
      </c>
      <c r="C63" s="218"/>
      <c r="D63" s="218" t="s">
        <v>59</v>
      </c>
      <c r="E63" s="246">
        <v>106.535</v>
      </c>
      <c r="F63" s="247">
        <v>106.566</v>
      </c>
      <c r="G63" s="247">
        <v>106.577</v>
      </c>
      <c r="H63" s="247">
        <v>106.583</v>
      </c>
      <c r="I63" s="247">
        <v>106.59099999999999</v>
      </c>
      <c r="J63" s="247">
        <v>106.60599999999999</v>
      </c>
      <c r="K63" s="248">
        <f t="shared" ref="K63" si="20">AVERAGE(E63:G63)</f>
        <v>106.55933333333333</v>
      </c>
      <c r="L63" s="247">
        <f>AVERAGE(H63:J63)</f>
        <v>106.59333333333332</v>
      </c>
      <c r="M63" s="331">
        <v>105.901</v>
      </c>
      <c r="N63" s="247">
        <v>105.958</v>
      </c>
      <c r="O63" s="247">
        <v>105.959</v>
      </c>
      <c r="P63" s="247">
        <v>105.959</v>
      </c>
      <c r="Q63" s="247">
        <v>105.929</v>
      </c>
      <c r="R63" s="247" t="s">
        <v>223</v>
      </c>
      <c r="S63" s="247">
        <f t="shared" ref="S63" si="21">AVERAGE(M63:O63)</f>
        <v>105.93933333333332</v>
      </c>
      <c r="T63" s="332" t="str">
        <f>IF(R63&lt;&gt;"",AVERAGE(P63:R63),"")</f>
        <v/>
      </c>
      <c r="U63" s="1"/>
      <c r="V63" s="1"/>
      <c r="W63" s="1"/>
      <c r="X63" s="1"/>
    </row>
    <row r="64" spans="2:24" x14ac:dyDescent="0.25">
      <c r="B64" s="228" t="s">
        <v>69</v>
      </c>
      <c r="C64" s="218"/>
      <c r="D64" s="218" t="s">
        <v>52</v>
      </c>
      <c r="E64" s="263">
        <v>1.3566868679180714E-2</v>
      </c>
      <c r="F64" s="264">
        <v>1.3813573834122935E-2</v>
      </c>
      <c r="G64" s="264">
        <v>1.3918222120745014E-2</v>
      </c>
      <c r="H64" s="264">
        <v>1.4245475134651712E-2</v>
      </c>
      <c r="I64" s="264">
        <v>1.4369867054938652E-2</v>
      </c>
      <c r="J64" s="264">
        <v>1.4416077494742581E-2</v>
      </c>
      <c r="K64" s="265">
        <v>1.3766224705632414E-2</v>
      </c>
      <c r="L64" s="264">
        <v>1.4343807294342929E-2</v>
      </c>
      <c r="M64" s="345">
        <v>-5.9510958839817359E-3</v>
      </c>
      <c r="N64" s="264">
        <v>-5.7053844565810152E-3</v>
      </c>
      <c r="O64" s="264">
        <v>-5.7986244686939869E-3</v>
      </c>
      <c r="P64" s="264">
        <v>-5.8545921957534122E-3</v>
      </c>
      <c r="Q64" s="264">
        <v>-6.2106556838756434E-3</v>
      </c>
      <c r="R64" s="264" t="s">
        <v>223</v>
      </c>
      <c r="S64" s="264">
        <f>(S63-K63)/K63</f>
        <v>-5.8183547194364761E-3</v>
      </c>
      <c r="T64" s="346" t="str">
        <f>IF(R64&lt;&gt;"",(T63-L63)/L63,"")</f>
        <v/>
      </c>
      <c r="U64" s="1"/>
      <c r="V64" s="1"/>
      <c r="W64" s="1"/>
      <c r="X64" s="1"/>
    </row>
    <row r="65" spans="2:24" x14ac:dyDescent="0.25">
      <c r="B65" s="224" t="s">
        <v>70</v>
      </c>
      <c r="C65" s="218"/>
      <c r="D65" s="218" t="s">
        <v>59</v>
      </c>
      <c r="E65" s="246">
        <v>109.74299999999999</v>
      </c>
      <c r="F65" s="247">
        <v>109.66800000000001</v>
      </c>
      <c r="G65" s="247">
        <v>111.256</v>
      </c>
      <c r="H65" s="247">
        <v>114.121</v>
      </c>
      <c r="I65" s="247">
        <v>115.395</v>
      </c>
      <c r="J65" s="247">
        <v>117.68899999999999</v>
      </c>
      <c r="K65" s="248">
        <f t="shared" ref="K65" si="22">AVERAGE(E65:G65)</f>
        <v>110.22233333333334</v>
      </c>
      <c r="L65" s="247">
        <f>AVERAGE(H65:J65)</f>
        <v>115.735</v>
      </c>
      <c r="M65" s="331">
        <v>111.81100000000001</v>
      </c>
      <c r="N65" s="247">
        <v>112.199</v>
      </c>
      <c r="O65" s="247">
        <v>113.602</v>
      </c>
      <c r="P65" s="247">
        <v>117.764</v>
      </c>
      <c r="Q65" s="247">
        <v>119.224</v>
      </c>
      <c r="R65" s="247" t="s">
        <v>223</v>
      </c>
      <c r="S65" s="247">
        <f t="shared" ref="S65" si="23">AVERAGE(M65:O65)</f>
        <v>112.53733333333332</v>
      </c>
      <c r="T65" s="332" t="str">
        <f>IF(R65&lt;&gt;"",AVERAGE(P65:R65),"")</f>
        <v/>
      </c>
      <c r="U65" s="1"/>
      <c r="V65" s="1"/>
      <c r="W65" s="1"/>
      <c r="X65" s="1"/>
    </row>
    <row r="66" spans="2:24" x14ac:dyDescent="0.25">
      <c r="B66" s="228" t="s">
        <v>70</v>
      </c>
      <c r="C66" s="218"/>
      <c r="D66" s="218" t="s">
        <v>52</v>
      </c>
      <c r="E66" s="263">
        <v>2.1140586762940644E-2</v>
      </c>
      <c r="F66" s="264">
        <v>1.7167979075656065E-2</v>
      </c>
      <c r="G66" s="264">
        <v>1.2089841440228354E-2</v>
      </c>
      <c r="H66" s="264">
        <v>1.9055783260557176E-2</v>
      </c>
      <c r="I66" s="264">
        <v>1.2146978439113809E-3</v>
      </c>
      <c r="J66" s="264">
        <v>2.2209290206024263E-2</v>
      </c>
      <c r="K66" s="265">
        <v>1.676429438986507E-2</v>
      </c>
      <c r="L66" s="264">
        <v>1.4110300431691626E-2</v>
      </c>
      <c r="M66" s="345">
        <v>1.8844026498273367E-2</v>
      </c>
      <c r="N66" s="264">
        <v>2.3078746762957111E-2</v>
      </c>
      <c r="O66" s="264">
        <v>2.1086503199827574E-2</v>
      </c>
      <c r="P66" s="264">
        <v>3.1922257954276605E-2</v>
      </c>
      <c r="Q66" s="264">
        <v>3.318168031543834E-2</v>
      </c>
      <c r="R66" s="264" t="s">
        <v>223</v>
      </c>
      <c r="S66" s="264">
        <f>(S65-K65)/K65</f>
        <v>2.1003003021166158E-2</v>
      </c>
      <c r="T66" s="346" t="str">
        <f>IF(R66&lt;&gt;"",(T65-L65)/L65,"")</f>
        <v/>
      </c>
      <c r="U66" s="1"/>
      <c r="V66" s="1"/>
      <c r="W66" s="1"/>
      <c r="X66" s="1"/>
    </row>
    <row r="67" spans="2:24" x14ac:dyDescent="0.25">
      <c r="B67" s="224" t="s">
        <v>71</v>
      </c>
      <c r="C67" s="218"/>
      <c r="D67" s="218" t="s">
        <v>59</v>
      </c>
      <c r="E67" s="246">
        <v>102.51</v>
      </c>
      <c r="F67" s="247">
        <v>102.68600000000001</v>
      </c>
      <c r="G67" s="247">
        <v>102.669</v>
      </c>
      <c r="H67" s="247">
        <v>103.163</v>
      </c>
      <c r="I67" s="247">
        <v>103.298</v>
      </c>
      <c r="J67" s="247">
        <v>103.10599999999999</v>
      </c>
      <c r="K67" s="248">
        <f t="shared" ref="K67" si="24">AVERAGE(E67:G67)</f>
        <v>102.62166666666667</v>
      </c>
      <c r="L67" s="247">
        <f>AVERAGE(H67:J67)</f>
        <v>103.18900000000001</v>
      </c>
      <c r="M67" s="331">
        <v>104.08</v>
      </c>
      <c r="N67" s="247">
        <v>104.092</v>
      </c>
      <c r="O67" s="247">
        <v>104.238</v>
      </c>
      <c r="P67" s="247">
        <v>103.879</v>
      </c>
      <c r="Q67" s="247">
        <v>104.08799999999999</v>
      </c>
      <c r="R67" s="247" t="s">
        <v>223</v>
      </c>
      <c r="S67" s="247">
        <f t="shared" ref="S67" si="25">AVERAGE(M67:O67)</f>
        <v>104.13666666666666</v>
      </c>
      <c r="T67" s="332" t="str">
        <f>IF(R67&lt;&gt;"",AVERAGE(P67:R67),"")</f>
        <v/>
      </c>
      <c r="U67" s="1"/>
      <c r="V67" s="1"/>
      <c r="W67" s="1"/>
      <c r="X67" s="1"/>
    </row>
    <row r="68" spans="2:24" x14ac:dyDescent="0.25">
      <c r="B68" s="229" t="s">
        <v>71</v>
      </c>
      <c r="C68" s="221"/>
      <c r="D68" s="221" t="s">
        <v>52</v>
      </c>
      <c r="E68" s="267">
        <v>1.3084814104717991E-2</v>
      </c>
      <c r="F68" s="268">
        <v>1.7398196770038794E-2</v>
      </c>
      <c r="G68" s="268">
        <v>1.5177882808946634E-2</v>
      </c>
      <c r="H68" s="268">
        <v>1.7637484586929587E-2</v>
      </c>
      <c r="I68" s="268">
        <v>1.9441812726985575E-2</v>
      </c>
      <c r="J68" s="268">
        <v>1.6333330047609992E-2</v>
      </c>
      <c r="K68" s="456">
        <v>1.521846661170659E-2</v>
      </c>
      <c r="L68" s="268">
        <v>1.7803598200899617E-2</v>
      </c>
      <c r="M68" s="347">
        <v>1.5315578967905594E-2</v>
      </c>
      <c r="N68" s="268">
        <v>1.3692226788461851E-2</v>
      </c>
      <c r="O68" s="268">
        <v>1.5282120211553547E-2</v>
      </c>
      <c r="P68" s="268">
        <v>6.9404728439461391E-3</v>
      </c>
      <c r="Q68" s="268">
        <v>7.6477763364246696E-3</v>
      </c>
      <c r="R68" s="268" t="s">
        <v>223</v>
      </c>
      <c r="S68" s="264">
        <f>(S67-K67)/K67</f>
        <v>1.4762964286294184E-2</v>
      </c>
      <c r="T68" s="346" t="str">
        <f>IF(R68&lt;&gt;"",(T67-L67)/L67,"")</f>
        <v/>
      </c>
      <c r="U68" s="1"/>
      <c r="V68" s="1"/>
      <c r="W68" s="1"/>
      <c r="X68" s="1"/>
    </row>
    <row r="69" spans="2:24" x14ac:dyDescent="0.25">
      <c r="B69" s="217" t="s">
        <v>234</v>
      </c>
      <c r="C69" s="215" t="s">
        <v>235</v>
      </c>
      <c r="D69" s="215" t="s">
        <v>74</v>
      </c>
      <c r="E69" s="270">
        <v>350772</v>
      </c>
      <c r="F69" s="271">
        <v>342702</v>
      </c>
      <c r="G69" s="271">
        <v>333776</v>
      </c>
      <c r="H69" s="271">
        <v>321240</v>
      </c>
      <c r="I69" s="271">
        <v>305171</v>
      </c>
      <c r="J69" s="271">
        <v>298191</v>
      </c>
      <c r="K69" s="457">
        <f>AVERAGE(E69:G69)</f>
        <v>342416.66666666669</v>
      </c>
      <c r="L69" s="271">
        <f>AVERAGE(H69:J69)</f>
        <v>308200.66666666669</v>
      </c>
      <c r="M69" s="348">
        <v>320558</v>
      </c>
      <c r="N69" s="271">
        <v>315562</v>
      </c>
      <c r="O69" s="271">
        <v>343761</v>
      </c>
      <c r="P69" s="271">
        <v>392323</v>
      </c>
      <c r="Q69" s="271">
        <v>408934</v>
      </c>
      <c r="R69" s="271" t="s">
        <v>223</v>
      </c>
      <c r="S69" s="271">
        <f>AVERAGE(M69:O69)</f>
        <v>326627</v>
      </c>
      <c r="T69" s="349" t="str">
        <f>IF(R69&lt;&gt;"",AVERAGE(P69:R69),"")</f>
        <v/>
      </c>
      <c r="U69" s="1"/>
      <c r="V69" s="1"/>
      <c r="W69" s="1"/>
      <c r="X69" s="1"/>
    </row>
    <row r="70" spans="2:24" x14ac:dyDescent="0.25">
      <c r="B70" s="217"/>
      <c r="C70" s="218"/>
      <c r="D70" s="218" t="s">
        <v>52</v>
      </c>
      <c r="E70" s="263">
        <v>-0.15586262661266445</v>
      </c>
      <c r="F70" s="264">
        <v>-0.15299403861553515</v>
      </c>
      <c r="G70" s="264">
        <v>-0.15142054482819986</v>
      </c>
      <c r="H70" s="264">
        <v>-0.14567010802789254</v>
      </c>
      <c r="I70" s="264">
        <v>-0.12851610913431613</v>
      </c>
      <c r="J70" s="264">
        <v>-0.10290166819597175</v>
      </c>
      <c r="K70" s="265">
        <v>-0.15346631747753151</v>
      </c>
      <c r="L70" s="264">
        <v>-0.12656636276985361</v>
      </c>
      <c r="M70" s="345">
        <v>-8.6135723489902324E-2</v>
      </c>
      <c r="N70" s="264">
        <v>-7.9194168694667721E-2</v>
      </c>
      <c r="O70" s="264">
        <v>2.9915272518096003E-2</v>
      </c>
      <c r="P70" s="264">
        <v>0.22127692690823067</v>
      </c>
      <c r="Q70" s="264">
        <v>0.34001592549750798</v>
      </c>
      <c r="R70" s="264" t="s">
        <v>223</v>
      </c>
      <c r="S70" s="264">
        <f>(S69-K69)/K69</f>
        <v>-4.6112436115843328E-2</v>
      </c>
      <c r="T70" s="346" t="str">
        <f>IF(R70&lt;&gt;"",(T69-L69)/L69,"")</f>
        <v/>
      </c>
      <c r="U70" s="1"/>
      <c r="V70" s="1"/>
      <c r="W70" s="1"/>
      <c r="X70" s="1"/>
    </row>
    <row r="71" spans="2:24" ht="15" customHeight="1" x14ac:dyDescent="0.25">
      <c r="B71" s="217" t="s">
        <v>236</v>
      </c>
      <c r="C71" s="218"/>
      <c r="D71" s="218" t="s">
        <v>74</v>
      </c>
      <c r="E71" s="272">
        <v>514314</v>
      </c>
      <c r="F71" s="273">
        <v>504886</v>
      </c>
      <c r="G71" s="273">
        <v>494666</v>
      </c>
      <c r="H71" s="273">
        <v>481698</v>
      </c>
      <c r="I71" s="273">
        <v>468464</v>
      </c>
      <c r="J71" s="273">
        <v>456636</v>
      </c>
      <c r="K71" s="458">
        <f>AVERAGE(E71:G71)</f>
        <v>504622</v>
      </c>
      <c r="L71" s="273">
        <f>AVERAGE(H71:J71)</f>
        <v>468932.66666666669</v>
      </c>
      <c r="M71" s="350">
        <v>473404</v>
      </c>
      <c r="N71" s="273">
        <v>465671</v>
      </c>
      <c r="O71" s="273">
        <v>485190</v>
      </c>
      <c r="P71" s="273">
        <v>528421</v>
      </c>
      <c r="Q71" s="273">
        <v>544351</v>
      </c>
      <c r="R71" s="273" t="s">
        <v>223</v>
      </c>
      <c r="S71" s="273">
        <f>AVERAGE(M71:O71)</f>
        <v>474755</v>
      </c>
      <c r="T71" s="351" t="str">
        <f>IF(R71&lt;&gt;"",AVERAGE(P71:R71),"")</f>
        <v/>
      </c>
      <c r="U71" s="1"/>
      <c r="V71" s="1"/>
      <c r="W71" s="1"/>
      <c r="X71" s="1"/>
    </row>
    <row r="72" spans="2:24" x14ac:dyDescent="0.25">
      <c r="B72" s="217"/>
      <c r="C72" s="218"/>
      <c r="D72" s="218" t="s">
        <v>52</v>
      </c>
      <c r="E72" s="263">
        <v>-0.12398890154979741</v>
      </c>
      <c r="F72" s="264">
        <v>-0.12061295795058297</v>
      </c>
      <c r="G72" s="264">
        <v>-0.12043428319446373</v>
      </c>
      <c r="H72" s="264">
        <v>-0.12004486565877254</v>
      </c>
      <c r="I72" s="264">
        <v>-0.10490686303544917</v>
      </c>
      <c r="J72" s="264">
        <v>-9.2182169525490854E-2</v>
      </c>
      <c r="K72" s="265">
        <v>-0.12170457769338279</v>
      </c>
      <c r="L72" s="264">
        <v>-0.10610534475801964</v>
      </c>
      <c r="M72" s="345">
        <v>-7.954284736561712E-2</v>
      </c>
      <c r="N72" s="264">
        <v>-7.7670998997793561E-2</v>
      </c>
      <c r="O72" s="264">
        <v>-1.9156360049002761E-2</v>
      </c>
      <c r="P72" s="264">
        <v>9.6996458361878174E-2</v>
      </c>
      <c r="Q72" s="264">
        <v>0.16199110283821169</v>
      </c>
      <c r="R72" s="264" t="s">
        <v>223</v>
      </c>
      <c r="S72" s="264">
        <f>(S71-K71)/K71</f>
        <v>-5.9186876513509123E-2</v>
      </c>
      <c r="T72" s="346" t="str">
        <f>IF(R72&lt;&gt;"",(T71-L71)/L71,"")</f>
        <v/>
      </c>
      <c r="U72" s="1"/>
      <c r="V72" s="1"/>
      <c r="W72" s="1"/>
      <c r="X72" s="1"/>
    </row>
    <row r="73" spans="2:24" x14ac:dyDescent="0.25">
      <c r="B73" s="217" t="s">
        <v>237</v>
      </c>
      <c r="C73" s="218"/>
      <c r="D73" s="218" t="s">
        <v>74</v>
      </c>
      <c r="E73" s="272">
        <v>14293</v>
      </c>
      <c r="F73" s="273">
        <v>15753</v>
      </c>
      <c r="G73" s="273">
        <v>16644</v>
      </c>
      <c r="H73" s="273">
        <v>17400</v>
      </c>
      <c r="I73" s="273">
        <v>18830</v>
      </c>
      <c r="J73" s="273">
        <v>19334</v>
      </c>
      <c r="K73" s="458">
        <f>AVERAGE(E73:G73)</f>
        <v>15563.333333333334</v>
      </c>
      <c r="L73" s="273">
        <f>AVERAGE(H73:J73)</f>
        <v>18521.333333333332</v>
      </c>
      <c r="M73" s="350">
        <v>12669</v>
      </c>
      <c r="N73" s="273">
        <v>13819</v>
      </c>
      <c r="O73" s="273">
        <v>12305</v>
      </c>
      <c r="P73" s="273">
        <v>10940</v>
      </c>
      <c r="Q73" s="273">
        <v>11462</v>
      </c>
      <c r="R73" s="273" t="s">
        <v>223</v>
      </c>
      <c r="S73" s="273">
        <f>AVERAGE(M73:O73)</f>
        <v>12931</v>
      </c>
      <c r="T73" s="351" t="str">
        <f>IF(R73&lt;&gt;"",AVERAGE(P73:R73),"")</f>
        <v/>
      </c>
      <c r="U73" s="1"/>
      <c r="V73" s="1"/>
      <c r="W73" s="1"/>
      <c r="X73" s="1"/>
    </row>
    <row r="74" spans="2:24" x14ac:dyDescent="0.25">
      <c r="B74" s="220"/>
      <c r="C74" s="221"/>
      <c r="D74" s="221" t="s">
        <v>52</v>
      </c>
      <c r="E74" s="267">
        <v>-0.157550394907462</v>
      </c>
      <c r="F74" s="268">
        <v>-9.9056334000571844E-2</v>
      </c>
      <c r="G74" s="268">
        <v>-0.16286087918720454</v>
      </c>
      <c r="H74" s="268">
        <v>-6.5671481501369297E-2</v>
      </c>
      <c r="I74" s="268">
        <v>-2.1360636141572655E-2</v>
      </c>
      <c r="J74" s="268">
        <v>-8.0165564489271618E-2</v>
      </c>
      <c r="K74" s="456">
        <v>-0.14066957465996721</v>
      </c>
      <c r="L74" s="268">
        <v>-5.6366013959886677E-2</v>
      </c>
      <c r="M74" s="347">
        <v>-0.11362205275309592</v>
      </c>
      <c r="N74" s="268">
        <v>-0.12277026598108293</v>
      </c>
      <c r="O74" s="268">
        <v>-0.26069454458062963</v>
      </c>
      <c r="P74" s="268">
        <v>-0.37126436781609196</v>
      </c>
      <c r="Q74" s="268">
        <v>-0.39129049389272441</v>
      </c>
      <c r="R74" s="268" t="s">
        <v>223</v>
      </c>
      <c r="S74" s="268">
        <f>(S73-K73)/K73</f>
        <v>-0.16913686014135793</v>
      </c>
      <c r="T74" s="352" t="str">
        <f>IF(R74&lt;&gt;"",(T73-L73)/L73,"")</f>
        <v/>
      </c>
      <c r="U74" s="1"/>
      <c r="V74" s="1"/>
      <c r="W74" s="1"/>
      <c r="X74" s="1"/>
    </row>
    <row r="75" spans="2:24" x14ac:dyDescent="0.25">
      <c r="B75" s="217" t="s">
        <v>161</v>
      </c>
      <c r="C75" s="218" t="s">
        <v>55</v>
      </c>
      <c r="D75" s="218" t="s">
        <v>74</v>
      </c>
      <c r="E75" s="272">
        <v>6559</v>
      </c>
      <c r="F75" s="273">
        <v>4758</v>
      </c>
      <c r="G75" s="273">
        <v>4360</v>
      </c>
      <c r="H75" s="273">
        <v>3751</v>
      </c>
      <c r="I75" s="273">
        <v>4126</v>
      </c>
      <c r="J75" s="273">
        <v>2891</v>
      </c>
      <c r="K75" s="458">
        <f>SUM(E75:G75)</f>
        <v>15677</v>
      </c>
      <c r="L75" s="273">
        <f>SUM(H75:J75)</f>
        <v>10768</v>
      </c>
      <c r="M75" s="350">
        <v>5411</v>
      </c>
      <c r="N75" s="273">
        <v>3948</v>
      </c>
      <c r="O75" s="273">
        <v>2565</v>
      </c>
      <c r="P75" s="273">
        <v>1092</v>
      </c>
      <c r="Q75" s="273">
        <v>2004</v>
      </c>
      <c r="R75" s="273" t="s">
        <v>223</v>
      </c>
      <c r="S75" s="273">
        <f>SUM(M75:O75)</f>
        <v>11924</v>
      </c>
      <c r="T75" s="351" t="str">
        <f>IF(R75&lt;&gt;"",SUM(P75:R75),"")</f>
        <v/>
      </c>
      <c r="U75" s="1"/>
      <c r="V75" s="1"/>
      <c r="W75" s="1"/>
      <c r="X75" s="1"/>
    </row>
    <row r="76" spans="2:24" x14ac:dyDescent="0.25">
      <c r="B76" s="228"/>
      <c r="C76" s="218"/>
      <c r="D76" s="218" t="s">
        <v>52</v>
      </c>
      <c r="E76" s="263">
        <v>0.24059012672593152</v>
      </c>
      <c r="F76" s="264">
        <v>0.3176405427859319</v>
      </c>
      <c r="G76" s="264">
        <v>6.3155327968788103E-2</v>
      </c>
      <c r="H76" s="264">
        <v>2.6546250684181719E-2</v>
      </c>
      <c r="I76" s="264">
        <v>0.12119565217391304</v>
      </c>
      <c r="J76" s="264">
        <v>-0.13907087552114353</v>
      </c>
      <c r="K76" s="265">
        <v>0.20601584737287484</v>
      </c>
      <c r="L76" s="264">
        <v>7.1081182192293301E-3</v>
      </c>
      <c r="M76" s="345">
        <v>-0.17502668089647813</v>
      </c>
      <c r="N76" s="264">
        <v>-0.17023959646910466</v>
      </c>
      <c r="O76" s="264">
        <v>-0.41169724770642202</v>
      </c>
      <c r="P76" s="264">
        <v>-0.70887763263129833</v>
      </c>
      <c r="Q76" s="264">
        <v>-0.51429956374212316</v>
      </c>
      <c r="R76" s="264" t="s">
        <v>223</v>
      </c>
      <c r="S76" s="264">
        <f>(S75-K75)/K75</f>
        <v>-0.23939529246667091</v>
      </c>
      <c r="T76" s="346" t="str">
        <f>IF(R76&lt;&gt;"",(T75-L75)/L75,"")</f>
        <v/>
      </c>
      <c r="U76" s="1"/>
      <c r="V76" s="1"/>
      <c r="W76" s="1"/>
      <c r="X76" s="1"/>
    </row>
    <row r="77" spans="2:24" ht="15" customHeight="1" x14ac:dyDescent="0.25">
      <c r="B77" s="217" t="s">
        <v>162</v>
      </c>
      <c r="C77" s="218" t="s">
        <v>55</v>
      </c>
      <c r="D77" s="218" t="s">
        <v>74</v>
      </c>
      <c r="E77" s="272">
        <v>2529</v>
      </c>
      <c r="F77" s="273">
        <v>1432</v>
      </c>
      <c r="G77" s="273">
        <v>1248</v>
      </c>
      <c r="H77" s="273">
        <v>1317</v>
      </c>
      <c r="I77" s="273">
        <v>1317</v>
      </c>
      <c r="J77" s="273">
        <v>878</v>
      </c>
      <c r="K77" s="458">
        <f t="shared" ref="K77" si="26">SUM(E77:G77)</f>
        <v>5209</v>
      </c>
      <c r="L77" s="273">
        <f>SUM(H77:J77)</f>
        <v>3512</v>
      </c>
      <c r="M77" s="350">
        <v>2511</v>
      </c>
      <c r="N77" s="273">
        <v>1430</v>
      </c>
      <c r="O77" s="273">
        <v>925</v>
      </c>
      <c r="P77" s="273">
        <v>592</v>
      </c>
      <c r="Q77" s="273">
        <v>810</v>
      </c>
      <c r="R77" s="273" t="s">
        <v>223</v>
      </c>
      <c r="S77" s="273">
        <f t="shared" ref="S77" si="27">SUM(M77:O77)</f>
        <v>4866</v>
      </c>
      <c r="T77" s="351" t="str">
        <f>IF(R77&lt;&gt;"",SUM(P77:R77),"")</f>
        <v/>
      </c>
      <c r="U77" s="1"/>
      <c r="V77" s="1"/>
      <c r="W77" s="1"/>
      <c r="X77" s="1"/>
    </row>
    <row r="78" spans="2:24" x14ac:dyDescent="0.25">
      <c r="B78" s="228"/>
      <c r="C78" s="218"/>
      <c r="D78" s="218" t="s">
        <v>52</v>
      </c>
      <c r="E78" s="263">
        <v>-0.56620926243567749</v>
      </c>
      <c r="F78" s="264">
        <v>-0.33488156061309798</v>
      </c>
      <c r="G78" s="264">
        <v>-0.68429041234505439</v>
      </c>
      <c r="H78" s="264">
        <v>-4.2181818181818181E-2</v>
      </c>
      <c r="I78" s="264">
        <v>0.28237585199610515</v>
      </c>
      <c r="J78" s="264">
        <v>-0.33383915022761762</v>
      </c>
      <c r="K78" s="265">
        <v>-0.56358914209115285</v>
      </c>
      <c r="L78" s="264">
        <v>-5.5913978494623658E-2</v>
      </c>
      <c r="M78" s="345">
        <v>-7.1174377224199285E-3</v>
      </c>
      <c r="N78" s="264">
        <v>-1.3966480446927375E-3</v>
      </c>
      <c r="O78" s="264">
        <v>-0.25881410256410259</v>
      </c>
      <c r="P78" s="264">
        <v>-0.55049354593773725</v>
      </c>
      <c r="Q78" s="264">
        <v>-0.38496583143507973</v>
      </c>
      <c r="R78" s="264" t="s">
        <v>223</v>
      </c>
      <c r="S78" s="268">
        <f>(S77-K77)/K77</f>
        <v>-6.5847571510846609E-2</v>
      </c>
      <c r="T78" s="352" t="str">
        <f>IF(R78&lt;&gt;"",(T77-L77)/L77,"")</f>
        <v/>
      </c>
      <c r="U78" s="1"/>
      <c r="V78" s="1"/>
      <c r="W78" s="1"/>
      <c r="X78" s="1"/>
    </row>
    <row r="79" spans="2:24" x14ac:dyDescent="0.25">
      <c r="B79" s="214" t="s">
        <v>72</v>
      </c>
      <c r="C79" s="215" t="s">
        <v>73</v>
      </c>
      <c r="D79" s="230" t="s">
        <v>74</v>
      </c>
      <c r="E79" s="274">
        <v>19125</v>
      </c>
      <c r="F79" s="275">
        <v>21947</v>
      </c>
      <c r="G79" s="275">
        <v>28551</v>
      </c>
      <c r="H79" s="275">
        <v>24663</v>
      </c>
      <c r="I79" s="275">
        <v>26659</v>
      </c>
      <c r="J79" s="275">
        <v>29743</v>
      </c>
      <c r="K79" s="459">
        <f>SUM(E79:G79)</f>
        <v>69623</v>
      </c>
      <c r="L79" s="275">
        <f>SUM(H79:J79)</f>
        <v>81065</v>
      </c>
      <c r="M79" s="353">
        <v>17504</v>
      </c>
      <c r="N79" s="275">
        <v>23038</v>
      </c>
      <c r="O79" s="275">
        <v>12399</v>
      </c>
      <c r="P79" s="275">
        <v>3803</v>
      </c>
      <c r="Q79" s="275">
        <v>7579</v>
      </c>
      <c r="R79" s="275">
        <v>13678</v>
      </c>
      <c r="S79" s="275">
        <f>SUM(M79:O79)</f>
        <v>52941</v>
      </c>
      <c r="T79" s="354">
        <f>IF(R79&lt;&gt;"",SUM(P79:R79),"")</f>
        <v>25060</v>
      </c>
      <c r="U79" s="1"/>
      <c r="V79" s="1"/>
      <c r="W79" s="1"/>
      <c r="X79" s="1"/>
    </row>
    <row r="80" spans="2:24" x14ac:dyDescent="0.25">
      <c r="B80" s="217"/>
      <c r="C80" s="218"/>
      <c r="D80" s="231" t="s">
        <v>52</v>
      </c>
      <c r="E80" s="242">
        <v>9.410755148741419E-2</v>
      </c>
      <c r="F80" s="243">
        <v>-8.2253073513423106E-2</v>
      </c>
      <c r="G80" s="243">
        <v>-9.8825831702544026E-2</v>
      </c>
      <c r="H80" s="243">
        <v>-9.637393085170462E-3</v>
      </c>
      <c r="I80" s="243">
        <v>-2.9946874317735246E-2</v>
      </c>
      <c r="J80" s="243">
        <v>-3.977401129943503E-2</v>
      </c>
      <c r="K80" s="244">
        <v>-4.7252175816957689E-2</v>
      </c>
      <c r="L80" s="243">
        <v>-2.7531190019193859E-2</v>
      </c>
      <c r="M80" s="329">
        <v>-8.4758169934640526E-2</v>
      </c>
      <c r="N80" s="243">
        <v>4.971066660591425E-2</v>
      </c>
      <c r="O80" s="243">
        <v>-0.56572449301250394</v>
      </c>
      <c r="P80" s="243">
        <v>-0.84580140291124362</v>
      </c>
      <c r="Q80" s="243">
        <v>-0.71570576540755471</v>
      </c>
      <c r="R80" s="243">
        <v>-0.54012708872675919</v>
      </c>
      <c r="S80" s="243">
        <f>(S79-K79)/K79</f>
        <v>-0.2396047283225371</v>
      </c>
      <c r="T80" s="330">
        <f>IF(R80&lt;&gt;"",(T79-L79)/L79,"")</f>
        <v>-0.69086535496206747</v>
      </c>
      <c r="U80" s="1"/>
      <c r="V80" s="1"/>
      <c r="W80" s="1"/>
      <c r="X80" s="1"/>
    </row>
    <row r="81" spans="2:24" x14ac:dyDescent="0.25">
      <c r="B81" s="217" t="s">
        <v>75</v>
      </c>
      <c r="C81" s="218" t="s">
        <v>73</v>
      </c>
      <c r="D81" s="232" t="s">
        <v>74</v>
      </c>
      <c r="E81" s="276">
        <v>30016</v>
      </c>
      <c r="F81" s="277">
        <v>31091</v>
      </c>
      <c r="G81" s="277">
        <v>30887</v>
      </c>
      <c r="H81" s="277">
        <v>27895</v>
      </c>
      <c r="I81" s="277">
        <v>31603</v>
      </c>
      <c r="J81" s="277">
        <v>27526</v>
      </c>
      <c r="K81" s="460">
        <f>SUM(E81:G81)</f>
        <v>91994</v>
      </c>
      <c r="L81" s="277">
        <f>SUM(H81:J81)</f>
        <v>87024</v>
      </c>
      <c r="M81" s="355">
        <v>29075</v>
      </c>
      <c r="N81" s="277">
        <v>29954</v>
      </c>
      <c r="O81" s="277">
        <v>16702</v>
      </c>
      <c r="P81" s="277">
        <v>1222</v>
      </c>
      <c r="Q81" s="277">
        <v>15519</v>
      </c>
      <c r="R81" s="277" t="s">
        <v>223</v>
      </c>
      <c r="S81" s="277">
        <f>SUM(M81:O81)</f>
        <v>75731</v>
      </c>
      <c r="T81" s="356" t="str">
        <f>IF(R81&lt;&gt;"",SUM(P81:R81),"")</f>
        <v/>
      </c>
      <c r="U81" s="1"/>
      <c r="V81" s="1"/>
      <c r="W81" s="1"/>
      <c r="X81" s="1"/>
    </row>
    <row r="82" spans="2:24" x14ac:dyDescent="0.25">
      <c r="B82" s="220"/>
      <c r="C82" s="221"/>
      <c r="D82" s="233" t="s">
        <v>52</v>
      </c>
      <c r="E82" s="249">
        <v>0.22200056996295231</v>
      </c>
      <c r="F82" s="250">
        <v>0.35537730502637432</v>
      </c>
      <c r="G82" s="250">
        <v>0.38413623123459556</v>
      </c>
      <c r="H82" s="250">
        <v>0.12258038552859275</v>
      </c>
      <c r="I82" s="250">
        <v>0.13394330821672057</v>
      </c>
      <c r="J82" s="250">
        <v>2.8086950026144707E-2</v>
      </c>
      <c r="K82" s="251">
        <v>0.31764469971496928</v>
      </c>
      <c r="L82" s="250">
        <v>9.4737901450442127E-2</v>
      </c>
      <c r="M82" s="333">
        <v>-3.134994669509595E-2</v>
      </c>
      <c r="N82" s="250">
        <v>-3.6570068508571578E-2</v>
      </c>
      <c r="O82" s="250">
        <v>-0.45925470262570012</v>
      </c>
      <c r="P82" s="250">
        <v>-0.95619286610503673</v>
      </c>
      <c r="Q82" s="250">
        <v>-0.50893902477612885</v>
      </c>
      <c r="R82" s="250" t="s">
        <v>223</v>
      </c>
      <c r="S82" s="250">
        <f>(AVERAGE(M81:O81)-AVERAGE(E81:G81))/AVERAGE(E81:G81)</f>
        <v>-0.17678326847403092</v>
      </c>
      <c r="T82" s="334" t="str">
        <f>IF(R82&lt;&gt;"",(T81-L81)/L81,"")</f>
        <v/>
      </c>
      <c r="U82" s="1"/>
      <c r="V82" s="1"/>
      <c r="W82" s="1"/>
      <c r="X82" s="1"/>
    </row>
    <row r="83" spans="2:24" ht="15" customHeight="1" x14ac:dyDescent="0.25">
      <c r="B83" s="217" t="s">
        <v>76</v>
      </c>
      <c r="C83" s="218" t="s">
        <v>77</v>
      </c>
      <c r="D83" s="232" t="s">
        <v>78</v>
      </c>
      <c r="E83" s="276">
        <v>4816</v>
      </c>
      <c r="F83" s="277">
        <v>4120</v>
      </c>
      <c r="G83" s="277">
        <v>4169</v>
      </c>
      <c r="H83" s="277">
        <v>3982</v>
      </c>
      <c r="I83" s="277">
        <v>4086</v>
      </c>
      <c r="J83" s="277">
        <v>3886</v>
      </c>
      <c r="K83" s="460">
        <f>SUM(E83:G83)</f>
        <v>13105</v>
      </c>
      <c r="L83" s="277">
        <f>SUM(H83:J83)</f>
        <v>11954</v>
      </c>
      <c r="M83" s="355">
        <v>4857</v>
      </c>
      <c r="N83" s="277">
        <v>4128</v>
      </c>
      <c r="O83" s="277">
        <v>4147</v>
      </c>
      <c r="P83" s="277">
        <v>3506</v>
      </c>
      <c r="Q83" s="277">
        <v>3545</v>
      </c>
      <c r="R83" s="277">
        <v>3600</v>
      </c>
      <c r="S83" s="277">
        <f>SUM(M83:O83)</f>
        <v>13132</v>
      </c>
      <c r="T83" s="356">
        <f>IF(R83&lt;&gt;"",SUM(P83:R83),"")</f>
        <v>10651</v>
      </c>
      <c r="U83" s="1"/>
      <c r="V83" s="1"/>
      <c r="W83" s="1"/>
      <c r="X83" s="1"/>
    </row>
    <row r="84" spans="2:24" x14ac:dyDescent="0.25">
      <c r="B84" s="217"/>
      <c r="C84" s="218"/>
      <c r="D84" s="218" t="s">
        <v>52</v>
      </c>
      <c r="E84" s="249">
        <v>2.4680851063829789E-2</v>
      </c>
      <c r="F84" s="250">
        <v>-2.9674988224211021E-2</v>
      </c>
      <c r="G84" s="250">
        <v>-9.9956822107081178E-2</v>
      </c>
      <c r="H84" s="250">
        <v>-2.8306490971205467E-2</v>
      </c>
      <c r="I84" s="250">
        <v>2.4573721163490471E-2</v>
      </c>
      <c r="J84" s="250">
        <v>-2.0171457387796268E-2</v>
      </c>
      <c r="K84" s="251">
        <v>-3.4835763735454411E-2</v>
      </c>
      <c r="L84" s="250">
        <v>-8.1314304679721214E-3</v>
      </c>
      <c r="M84" s="333">
        <v>8.5132890365448508E-3</v>
      </c>
      <c r="N84" s="250">
        <v>1.9417475728155339E-3</v>
      </c>
      <c r="O84" s="250">
        <v>-5.2770448548812663E-3</v>
      </c>
      <c r="P84" s="250">
        <v>-0.11953792064289302</v>
      </c>
      <c r="Q84" s="250">
        <v>-0.13240332843857072</v>
      </c>
      <c r="R84" s="250">
        <v>-7.3597529593412245E-2</v>
      </c>
      <c r="S84" s="250">
        <f>(S83-K83)/K83</f>
        <v>2.0602823349866461E-3</v>
      </c>
      <c r="T84" s="334">
        <f>IF(R84&lt;&gt;"",(T83-L83)/L83,"")</f>
        <v>-0.10900117115609838</v>
      </c>
      <c r="U84" s="1"/>
      <c r="V84" s="1"/>
      <c r="W84" s="1"/>
      <c r="X84" s="1"/>
    </row>
    <row r="85" spans="2:24" x14ac:dyDescent="0.25">
      <c r="B85" s="214" t="s">
        <v>79</v>
      </c>
      <c r="C85" s="215" t="s">
        <v>80</v>
      </c>
      <c r="D85" s="227"/>
      <c r="E85" s="279"/>
      <c r="F85" s="227"/>
      <c r="G85" s="227"/>
      <c r="H85" s="227"/>
      <c r="I85" s="227"/>
      <c r="J85" s="227"/>
      <c r="K85" s="461"/>
      <c r="L85" s="227"/>
      <c r="M85" s="357"/>
      <c r="N85" s="227"/>
      <c r="O85" s="227"/>
      <c r="P85" s="227"/>
      <c r="Q85" s="227"/>
      <c r="R85" s="227"/>
      <c r="S85" s="227"/>
      <c r="T85" s="358"/>
      <c r="U85" s="1"/>
      <c r="V85" s="1"/>
      <c r="W85" s="1"/>
      <c r="X85" s="1"/>
    </row>
    <row r="86" spans="2:24" x14ac:dyDescent="0.25">
      <c r="B86" s="224" t="s">
        <v>81</v>
      </c>
      <c r="C86" s="218"/>
      <c r="D86" s="232" t="s">
        <v>82</v>
      </c>
      <c r="E86" s="259">
        <v>86652</v>
      </c>
      <c r="F86" s="260">
        <v>75489.297000000006</v>
      </c>
      <c r="G86" s="260">
        <v>82997.240000000005</v>
      </c>
      <c r="H86" s="260">
        <v>91491.962</v>
      </c>
      <c r="I86" s="260">
        <v>94036.417000000001</v>
      </c>
      <c r="J86" s="260" t="s">
        <v>223</v>
      </c>
      <c r="K86" s="261">
        <v>245138.53700000001</v>
      </c>
      <c r="L86" s="260" t="s">
        <v>223</v>
      </c>
      <c r="M86" s="343">
        <v>85496.77</v>
      </c>
      <c r="N86" s="260">
        <v>79077.066999999995</v>
      </c>
      <c r="O86" s="260">
        <v>65644.221000000005</v>
      </c>
      <c r="P86" s="260">
        <v>35392.43</v>
      </c>
      <c r="Q86" s="260">
        <v>61585</v>
      </c>
      <c r="R86" s="260" t="s">
        <v>223</v>
      </c>
      <c r="S86" s="260">
        <v>230218.05800000002</v>
      </c>
      <c r="T86" s="344" t="s">
        <v>223</v>
      </c>
      <c r="U86" s="1"/>
      <c r="V86" s="1"/>
      <c r="W86" s="1"/>
      <c r="X86" s="1"/>
    </row>
    <row r="87" spans="2:24" x14ac:dyDescent="0.25">
      <c r="B87" s="234" t="s">
        <v>83</v>
      </c>
      <c r="C87" s="218"/>
      <c r="D87" s="232" t="s">
        <v>52</v>
      </c>
      <c r="E87" s="263">
        <v>8.2459931793481656E-2</v>
      </c>
      <c r="F87" s="264">
        <v>5.2774160041549273E-3</v>
      </c>
      <c r="G87" s="264">
        <v>-4.9461267121718756E-2</v>
      </c>
      <c r="H87" s="264">
        <v>0.10585686658447555</v>
      </c>
      <c r="I87" s="264">
        <v>1.066610420876146E-2</v>
      </c>
      <c r="J87" s="264" t="s">
        <v>223</v>
      </c>
      <c r="K87" s="265">
        <v>1.1047335642992704E-2</v>
      </c>
      <c r="L87" s="264" t="s">
        <v>223</v>
      </c>
      <c r="M87" s="345">
        <v>-1.3331833079444166E-2</v>
      </c>
      <c r="N87" s="264">
        <v>4.7526869934952358E-2</v>
      </c>
      <c r="O87" s="264">
        <v>-0.20907947059444384</v>
      </c>
      <c r="P87" s="264">
        <v>-0.6131635039152401</v>
      </c>
      <c r="Q87" s="264">
        <v>-0.34509414581374365</v>
      </c>
      <c r="R87" s="264" t="s">
        <v>223</v>
      </c>
      <c r="S87" s="264">
        <v>-6.0865497455424529E-2</v>
      </c>
      <c r="T87" s="346" t="s">
        <v>223</v>
      </c>
      <c r="U87" s="1"/>
      <c r="V87" s="1"/>
      <c r="W87" s="1"/>
      <c r="X87" s="1"/>
    </row>
    <row r="88" spans="2:24" x14ac:dyDescent="0.25">
      <c r="B88" s="224" t="s">
        <v>84</v>
      </c>
      <c r="C88" s="218"/>
      <c r="D88" s="232" t="s">
        <v>82</v>
      </c>
      <c r="E88" s="259">
        <v>420061</v>
      </c>
      <c r="F88" s="260">
        <v>378399.73</v>
      </c>
      <c r="G88" s="260">
        <v>399552.92</v>
      </c>
      <c r="H88" s="260">
        <v>424378.74800000002</v>
      </c>
      <c r="I88" s="260">
        <v>433609.63799999998</v>
      </c>
      <c r="J88" s="260" t="s">
        <v>223</v>
      </c>
      <c r="K88" s="261">
        <v>1198013.6499999999</v>
      </c>
      <c r="L88" s="260" t="s">
        <v>223</v>
      </c>
      <c r="M88" s="343">
        <v>398158.72</v>
      </c>
      <c r="N88" s="260">
        <v>379708.23</v>
      </c>
      <c r="O88" s="260">
        <v>350357.10700000002</v>
      </c>
      <c r="P88" s="260">
        <v>235171.61</v>
      </c>
      <c r="Q88" s="260">
        <v>339668</v>
      </c>
      <c r="R88" s="260" t="s">
        <v>223</v>
      </c>
      <c r="S88" s="260">
        <v>1128224.057</v>
      </c>
      <c r="T88" s="344" t="s">
        <v>223</v>
      </c>
      <c r="U88" s="1"/>
      <c r="V88" s="1"/>
      <c r="W88" s="1"/>
      <c r="X88" s="1"/>
    </row>
    <row r="89" spans="2:24" x14ac:dyDescent="0.25">
      <c r="B89" s="235" t="s">
        <v>85</v>
      </c>
      <c r="C89" s="218"/>
      <c r="D89" s="232" t="s">
        <v>52</v>
      </c>
      <c r="E89" s="263">
        <v>9.520941534739169E-2</v>
      </c>
      <c r="F89" s="264">
        <v>1.8737158087443414E-2</v>
      </c>
      <c r="G89" s="264">
        <v>-3.0173696065866677E-2</v>
      </c>
      <c r="H89" s="264">
        <v>8.0561767484258043E-2</v>
      </c>
      <c r="I89" s="264">
        <v>-2.8752328389099739E-2</v>
      </c>
      <c r="J89" s="264" t="s">
        <v>223</v>
      </c>
      <c r="K89" s="265">
        <v>2.6603685790869934E-2</v>
      </c>
      <c r="L89" s="264" t="s">
        <v>223</v>
      </c>
      <c r="M89" s="345">
        <v>-5.2140712896460342E-2</v>
      </c>
      <c r="N89" s="264">
        <v>3.4579834398930464E-3</v>
      </c>
      <c r="O89" s="264">
        <v>-0.12312715171747454</v>
      </c>
      <c r="P89" s="264">
        <v>-0.44584498844885612</v>
      </c>
      <c r="Q89" s="264">
        <v>-0.21665025351673567</v>
      </c>
      <c r="R89" s="264" t="s">
        <v>223</v>
      </c>
      <c r="S89" s="264">
        <v>-5.8254422226324286E-2</v>
      </c>
      <c r="T89" s="346" t="s">
        <v>223</v>
      </c>
      <c r="U89" s="1"/>
      <c r="V89" s="1"/>
      <c r="W89" s="1"/>
      <c r="X89" s="1"/>
    </row>
    <row r="90" spans="2:24" x14ac:dyDescent="0.25">
      <c r="B90" s="224" t="s">
        <v>86</v>
      </c>
      <c r="C90" s="218"/>
      <c r="D90" s="232" t="s">
        <v>82</v>
      </c>
      <c r="E90" s="259">
        <v>106558</v>
      </c>
      <c r="F90" s="260">
        <v>91318.842999999993</v>
      </c>
      <c r="G90" s="260">
        <v>110549.41</v>
      </c>
      <c r="H90" s="260">
        <v>125576.974</v>
      </c>
      <c r="I90" s="260">
        <v>144468.91200000001</v>
      </c>
      <c r="J90" s="260" t="s">
        <v>223</v>
      </c>
      <c r="K90" s="261">
        <v>308426.25300000003</v>
      </c>
      <c r="L90" s="260" t="s">
        <v>223</v>
      </c>
      <c r="M90" s="343">
        <v>111105.18</v>
      </c>
      <c r="N90" s="260">
        <v>104120.33100000001</v>
      </c>
      <c r="O90" s="260">
        <v>72624.956000000006</v>
      </c>
      <c r="P90" s="260">
        <v>8318.24</v>
      </c>
      <c r="Q90" s="260">
        <v>11639</v>
      </c>
      <c r="R90" s="260" t="s">
        <v>223</v>
      </c>
      <c r="S90" s="260">
        <v>287850.467</v>
      </c>
      <c r="T90" s="344" t="s">
        <v>223</v>
      </c>
      <c r="U90" s="1"/>
      <c r="V90" s="1"/>
      <c r="W90" s="1"/>
      <c r="X90" s="1"/>
    </row>
    <row r="91" spans="2:24" x14ac:dyDescent="0.25">
      <c r="B91" s="236" t="s">
        <v>87</v>
      </c>
      <c r="C91" s="221"/>
      <c r="D91" s="237" t="s">
        <v>52</v>
      </c>
      <c r="E91" s="267">
        <v>9.1659751462437641E-2</v>
      </c>
      <c r="F91" s="268">
        <v>3.2574719012189259E-2</v>
      </c>
      <c r="G91" s="268">
        <v>9.7765828566889132E-2</v>
      </c>
      <c r="H91" s="268">
        <v>4.5220518710880293E-2</v>
      </c>
      <c r="I91" s="268">
        <v>7.130662276701305E-2</v>
      </c>
      <c r="J91" s="268" t="s">
        <v>223</v>
      </c>
      <c r="K91" s="456">
        <v>7.5581608562072675E-2</v>
      </c>
      <c r="L91" s="268" t="s">
        <v>223</v>
      </c>
      <c r="M91" s="347">
        <v>4.2673285910020765E-2</v>
      </c>
      <c r="N91" s="268">
        <v>0.14018451810652061</v>
      </c>
      <c r="O91" s="268">
        <v>-0.34305433199507801</v>
      </c>
      <c r="P91" s="268">
        <v>-0.93375983084287406</v>
      </c>
      <c r="Q91" s="268">
        <v>-0.91943595449794768</v>
      </c>
      <c r="R91" s="268" t="s">
        <v>223</v>
      </c>
      <c r="S91" s="268">
        <v>-6.6712174465900664E-2</v>
      </c>
      <c r="T91" s="352" t="s">
        <v>223</v>
      </c>
      <c r="U91" s="1"/>
      <c r="V91" s="1"/>
      <c r="W91" s="1"/>
      <c r="X91" s="1"/>
    </row>
    <row r="92" spans="2:24" ht="54.75" customHeight="1" x14ac:dyDescent="0.25">
      <c r="B92" s="301" t="s">
        <v>163</v>
      </c>
      <c r="C92" s="215" t="s">
        <v>164</v>
      </c>
      <c r="D92" s="227"/>
      <c r="E92" s="279"/>
      <c r="F92" s="227"/>
      <c r="G92" s="227"/>
      <c r="H92" s="227"/>
      <c r="I92" s="227"/>
      <c r="J92" s="227"/>
      <c r="K92" s="461"/>
      <c r="L92" s="227"/>
      <c r="M92" s="357"/>
      <c r="N92" s="227"/>
      <c r="O92" s="227"/>
      <c r="P92" s="227"/>
      <c r="Q92" s="227"/>
      <c r="R92" s="227"/>
      <c r="S92" s="227"/>
      <c r="T92" s="358"/>
      <c r="U92" s="1"/>
      <c r="V92" s="1"/>
      <c r="W92" s="1"/>
      <c r="X92" s="1"/>
    </row>
    <row r="93" spans="2:24" ht="17.25" customHeight="1" x14ac:dyDescent="0.25">
      <c r="B93" s="224" t="s">
        <v>34</v>
      </c>
      <c r="C93" s="218"/>
      <c r="D93" s="232" t="s">
        <v>165</v>
      </c>
      <c r="E93" s="259">
        <v>3630.6</v>
      </c>
      <c r="F93" s="260">
        <v>3383.6</v>
      </c>
      <c r="G93" s="260">
        <v>3894.7</v>
      </c>
      <c r="H93" s="260">
        <v>3981.3</v>
      </c>
      <c r="I93" s="260">
        <v>4322.4000000000005</v>
      </c>
      <c r="J93" s="260">
        <v>4274.5</v>
      </c>
      <c r="K93" s="261">
        <f>SUM(E93:G93)</f>
        <v>10908.9</v>
      </c>
      <c r="L93" s="260">
        <f>SUM(H93:J93)</f>
        <v>12578.2</v>
      </c>
      <c r="M93" s="343">
        <v>4034.2999999999997</v>
      </c>
      <c r="N93" s="260">
        <v>3911.3</v>
      </c>
      <c r="O93" s="260">
        <v>3269.3</v>
      </c>
      <c r="P93" s="260">
        <v>2407.2999999999997</v>
      </c>
      <c r="Q93" s="260">
        <v>3175.7999999999997</v>
      </c>
      <c r="R93" s="260"/>
      <c r="S93" s="260">
        <f>SUM(M93:O93)</f>
        <v>11214.900000000001</v>
      </c>
      <c r="T93" s="344" t="str">
        <f>IF(R93&lt;&gt;"",SUM(N93:P93),"")</f>
        <v/>
      </c>
      <c r="U93" s="1"/>
      <c r="V93" s="1"/>
      <c r="W93" s="1"/>
      <c r="X93" s="1"/>
    </row>
    <row r="94" spans="2:24" x14ac:dyDescent="0.25">
      <c r="B94" s="234"/>
      <c r="C94" s="218"/>
      <c r="D94" s="232" t="s">
        <v>52</v>
      </c>
      <c r="E94" s="259"/>
      <c r="F94" s="260"/>
      <c r="G94" s="260"/>
      <c r="H94" s="260"/>
      <c r="I94" s="260"/>
      <c r="J94" s="260"/>
      <c r="K94" s="261"/>
      <c r="L94" s="260"/>
      <c r="M94" s="329">
        <f>(M93-E93)/E93</f>
        <v>0.11119374208119866</v>
      </c>
      <c r="N94" s="243">
        <f>(N93-F93)/F93</f>
        <v>0.15595815108168823</v>
      </c>
      <c r="O94" s="243">
        <f>(O93-G93)/G93</f>
        <v>-0.1605771946491385</v>
      </c>
      <c r="P94" s="243">
        <f>(P93-H93)/H93</f>
        <v>-0.3953482530831639</v>
      </c>
      <c r="Q94" s="243">
        <f>(Q93-I93)/I93</f>
        <v>-0.26526929483620226</v>
      </c>
      <c r="R94" s="243"/>
      <c r="S94" s="243">
        <f t="shared" ref="S94" si="28">(S93-K93)/K93</f>
        <v>2.8050490883590632E-2</v>
      </c>
      <c r="T94" s="330" t="str">
        <f>IF(R94&lt;&gt;"",(T93-L93)/L93,"")</f>
        <v/>
      </c>
      <c r="U94" s="1"/>
      <c r="V94" s="1"/>
      <c r="W94" s="1"/>
      <c r="X94" s="1"/>
    </row>
    <row r="95" spans="2:24" x14ac:dyDescent="0.25">
      <c r="B95" s="224"/>
      <c r="C95" s="218"/>
      <c r="D95" s="232" t="s">
        <v>166</v>
      </c>
      <c r="E95" s="259">
        <v>99417</v>
      </c>
      <c r="F95" s="260">
        <v>94801</v>
      </c>
      <c r="G95" s="260">
        <v>108208</v>
      </c>
      <c r="H95" s="260">
        <v>105744</v>
      </c>
      <c r="I95" s="260">
        <v>114793</v>
      </c>
      <c r="J95" s="260">
        <v>113216</v>
      </c>
      <c r="K95" s="261">
        <f>SUM(E95:G95)</f>
        <v>302426</v>
      </c>
      <c r="L95" s="260">
        <f>SUM(H95:J95)</f>
        <v>333753</v>
      </c>
      <c r="M95" s="343">
        <v>112309</v>
      </c>
      <c r="N95" s="260">
        <v>111142</v>
      </c>
      <c r="O95" s="260">
        <v>86894</v>
      </c>
      <c r="P95" s="260">
        <v>60874</v>
      </c>
      <c r="Q95" s="260">
        <v>83467</v>
      </c>
      <c r="R95" s="260"/>
      <c r="S95" s="260">
        <f>SUM(M95:O95)</f>
        <v>310345</v>
      </c>
      <c r="T95" s="344" t="str">
        <f t="shared" ref="T95" si="29">IF(R95&lt;&gt;"",SUM(N95:P95),"")</f>
        <v/>
      </c>
      <c r="U95" s="1"/>
      <c r="V95" s="1"/>
      <c r="W95" s="1"/>
      <c r="X95" s="1"/>
    </row>
    <row r="96" spans="2:24" x14ac:dyDescent="0.25">
      <c r="B96" s="235"/>
      <c r="C96" s="218"/>
      <c r="D96" s="232" t="s">
        <v>52</v>
      </c>
      <c r="E96" s="259"/>
      <c r="F96" s="260"/>
      <c r="G96" s="260"/>
      <c r="H96" s="260"/>
      <c r="I96" s="260"/>
      <c r="J96" s="260"/>
      <c r="K96" s="261"/>
      <c r="L96" s="260"/>
      <c r="M96" s="329">
        <f>(M95-E95)/E95</f>
        <v>0.12967601114497521</v>
      </c>
      <c r="N96" s="243">
        <f t="shared" ref="N96" si="30">(N95-F95)/F95</f>
        <v>0.17237159945570193</v>
      </c>
      <c r="O96" s="243">
        <f>(O95-G95)/G95</f>
        <v>-0.19697249741239095</v>
      </c>
      <c r="P96" s="243">
        <f>(P95-H95)/H95</f>
        <v>-0.42432667574519595</v>
      </c>
      <c r="Q96" s="243">
        <f>(Q95-I95)/I95</f>
        <v>-0.27289120416750151</v>
      </c>
      <c r="R96" s="243"/>
      <c r="S96" s="243">
        <f t="shared" ref="S96" si="31">(S95-K95)/K95</f>
        <v>2.6184917963402617E-2</v>
      </c>
      <c r="T96" s="330" t="str">
        <f t="shared" ref="T96" si="32">IF(R96&lt;&gt;"",(T95-L95)/L95,"")</f>
        <v/>
      </c>
      <c r="U96" s="1"/>
      <c r="V96" s="1"/>
      <c r="W96" s="1"/>
      <c r="X96" s="1"/>
    </row>
    <row r="97" spans="2:24" x14ac:dyDescent="0.25">
      <c r="B97" s="224"/>
      <c r="C97" s="218"/>
      <c r="D97" s="232" t="s">
        <v>167</v>
      </c>
      <c r="E97" s="259">
        <v>36.518905217417547</v>
      </c>
      <c r="F97" s="260">
        <v>35.691606628622061</v>
      </c>
      <c r="G97" s="260">
        <v>35.992717728818569</v>
      </c>
      <c r="H97" s="260">
        <v>37.650363141171127</v>
      </c>
      <c r="I97" s="260">
        <v>37.65386391156256</v>
      </c>
      <c r="J97" s="260">
        <v>37.755264273600908</v>
      </c>
      <c r="K97" s="261">
        <f>K93*1000/K95</f>
        <v>36.071303393226771</v>
      </c>
      <c r="L97" s="260">
        <f>L93*1000/L95</f>
        <v>37.687151875788381</v>
      </c>
      <c r="M97" s="343">
        <v>35.921431051830211</v>
      </c>
      <c r="N97" s="260">
        <v>35.191916647172086</v>
      </c>
      <c r="O97" s="260">
        <v>37.624001657191521</v>
      </c>
      <c r="P97" s="260">
        <v>39.545618819200307</v>
      </c>
      <c r="Q97" s="260">
        <v>38.048570093569907</v>
      </c>
      <c r="R97" s="260"/>
      <c r="S97" s="260">
        <f>S93*1000/S95</f>
        <v>36.136879923955604</v>
      </c>
      <c r="T97" s="344" t="str">
        <f t="shared" ref="T97" si="33">IF(R97&lt;&gt;"",SUM(N97:P97),"")</f>
        <v/>
      </c>
      <c r="U97" s="1"/>
      <c r="V97" s="1"/>
      <c r="W97" s="1"/>
      <c r="X97" s="1"/>
    </row>
    <row r="98" spans="2:24" x14ac:dyDescent="0.25">
      <c r="B98" s="224"/>
      <c r="C98" s="218"/>
      <c r="D98" s="232" t="s">
        <v>52</v>
      </c>
      <c r="E98" s="259"/>
      <c r="F98" s="260"/>
      <c r="G98" s="260"/>
      <c r="H98" s="260"/>
      <c r="I98" s="260"/>
      <c r="J98" s="260"/>
      <c r="K98" s="261"/>
      <c r="L98" s="260"/>
      <c r="M98" s="329">
        <f>(M97-E97)/E97</f>
        <v>-1.6360681187736509E-2</v>
      </c>
      <c r="N98" s="243">
        <f t="shared" ref="N98" si="34">(N97-F97)/F97</f>
        <v>-1.4000209815415278E-2</v>
      </c>
      <c r="O98" s="243">
        <f>(O97-G97)/G97</f>
        <v>4.532261055315695E-2</v>
      </c>
      <c r="P98" s="243">
        <f>(P97-H97)/H97</f>
        <v>5.0338310706934328E-2</v>
      </c>
      <c r="Q98" s="243">
        <f>(Q97-I97)/I97</f>
        <v>1.0482488143431751E-2</v>
      </c>
      <c r="R98" s="243"/>
      <c r="S98" s="243">
        <f t="shared" ref="S98" si="35">(S97-K97)/K97</f>
        <v>1.81796953700173E-3</v>
      </c>
      <c r="T98" s="330" t="str">
        <f t="shared" ref="T98" si="36">IF(R98&lt;&gt;"",(T97-L97)/L97,"")</f>
        <v/>
      </c>
      <c r="U98" s="1"/>
      <c r="V98" s="1"/>
      <c r="W98" s="1"/>
      <c r="X98" s="1"/>
    </row>
    <row r="99" spans="2:24" x14ac:dyDescent="0.25">
      <c r="B99" s="224" t="s">
        <v>168</v>
      </c>
      <c r="C99" s="218"/>
      <c r="D99" s="232" t="s">
        <v>165</v>
      </c>
      <c r="E99" s="259">
        <v>3388.1</v>
      </c>
      <c r="F99" s="260">
        <v>3152.1</v>
      </c>
      <c r="G99" s="260">
        <v>3587.6</v>
      </c>
      <c r="H99" s="260">
        <v>3572.3</v>
      </c>
      <c r="I99" s="260">
        <v>3868.1000000000004</v>
      </c>
      <c r="J99" s="260">
        <v>3794.7000000000003</v>
      </c>
      <c r="K99" s="261">
        <f>SUM(E99:G99)</f>
        <v>10127.799999999999</v>
      </c>
      <c r="L99" s="260">
        <f>SUM(H99:J99)</f>
        <v>11235.1</v>
      </c>
      <c r="M99" s="343">
        <v>3763.1</v>
      </c>
      <c r="N99" s="260">
        <v>3638.3</v>
      </c>
      <c r="O99" s="260">
        <v>3098.9</v>
      </c>
      <c r="P99" s="260">
        <v>2354.1</v>
      </c>
      <c r="Q99" s="260">
        <v>3106.6</v>
      </c>
      <c r="R99" s="260"/>
      <c r="S99" s="260">
        <f>SUM(M99:O99)</f>
        <v>10500.3</v>
      </c>
      <c r="T99" s="344" t="str">
        <f t="shared" ref="T99" si="37">IF(R99&lt;&gt;"",SUM(N99:P99),"")</f>
        <v/>
      </c>
      <c r="U99" s="1"/>
      <c r="V99" s="1"/>
      <c r="W99" s="1"/>
      <c r="X99" s="1"/>
    </row>
    <row r="100" spans="2:24" ht="15" customHeight="1" x14ac:dyDescent="0.25">
      <c r="B100" s="234"/>
      <c r="C100" s="218"/>
      <c r="D100" s="232" t="s">
        <v>52</v>
      </c>
      <c r="E100" s="259"/>
      <c r="F100" s="260"/>
      <c r="G100" s="260"/>
      <c r="H100" s="260"/>
      <c r="I100" s="260"/>
      <c r="J100" s="260"/>
      <c r="K100" s="261"/>
      <c r="L100" s="260"/>
      <c r="M100" s="329">
        <f>(M99-E99)/E99</f>
        <v>0.11068150290723415</v>
      </c>
      <c r="N100" s="243">
        <f t="shared" ref="N100" si="38">(N99-F99)/F99</f>
        <v>0.15424637543225161</v>
      </c>
      <c r="O100" s="243">
        <f>(O99-G99)/G99</f>
        <v>-0.13621919946482322</v>
      </c>
      <c r="P100" s="243">
        <f>(P99-H99)/H99</f>
        <v>-0.3410127928785377</v>
      </c>
      <c r="Q100" s="243">
        <f>(Q99-I99)/I99</f>
        <v>-0.19686667873116009</v>
      </c>
      <c r="R100" s="243"/>
      <c r="S100" s="243">
        <f t="shared" ref="S100" si="39">(S99-K99)/K99</f>
        <v>3.6779952210746661E-2</v>
      </c>
      <c r="T100" s="330" t="str">
        <f t="shared" ref="T100" si="40">IF(R100&lt;&gt;"",(T99-L99)/L99,"")</f>
        <v/>
      </c>
      <c r="U100" s="1"/>
      <c r="V100" s="1"/>
      <c r="W100" s="1"/>
      <c r="X100" s="1"/>
    </row>
    <row r="101" spans="2:24" x14ac:dyDescent="0.25">
      <c r="B101" s="224"/>
      <c r="C101" s="218"/>
      <c r="D101" s="232" t="s">
        <v>166</v>
      </c>
      <c r="E101" s="259">
        <v>95200</v>
      </c>
      <c r="F101" s="260">
        <v>90640</v>
      </c>
      <c r="G101" s="260">
        <v>102732</v>
      </c>
      <c r="H101" s="260">
        <v>98707</v>
      </c>
      <c r="I101" s="260">
        <v>107027</v>
      </c>
      <c r="J101" s="260">
        <v>104975</v>
      </c>
      <c r="K101" s="261">
        <f>SUM(E101:G101)</f>
        <v>288572</v>
      </c>
      <c r="L101" s="260">
        <f>SUM(H101:J101)</f>
        <v>310709</v>
      </c>
      <c r="M101" s="343">
        <v>107155</v>
      </c>
      <c r="N101" s="260">
        <v>105662</v>
      </c>
      <c r="O101" s="260">
        <v>83479</v>
      </c>
      <c r="P101" s="260">
        <v>59929</v>
      </c>
      <c r="Q101" s="260">
        <v>82200</v>
      </c>
      <c r="R101" s="260"/>
      <c r="S101" s="260">
        <f>SUM(M101:O101)</f>
        <v>296296</v>
      </c>
      <c r="T101" s="344" t="str">
        <f t="shared" ref="T101" si="41">IF(R101&lt;&gt;"",SUM(N101:P101),"")</f>
        <v/>
      </c>
      <c r="U101" s="1"/>
      <c r="V101" s="1"/>
      <c r="W101" s="1"/>
      <c r="X101" s="1"/>
    </row>
    <row r="102" spans="2:24" x14ac:dyDescent="0.25">
      <c r="B102" s="235"/>
      <c r="C102" s="218"/>
      <c r="D102" s="232" t="s">
        <v>52</v>
      </c>
      <c r="E102" s="259"/>
      <c r="F102" s="260"/>
      <c r="G102" s="260"/>
      <c r="H102" s="260"/>
      <c r="I102" s="260"/>
      <c r="J102" s="260"/>
      <c r="K102" s="261"/>
      <c r="L102" s="260"/>
      <c r="M102" s="329">
        <f>(M101-E101)/E101</f>
        <v>0.12557773109243697</v>
      </c>
      <c r="N102" s="243">
        <f t="shared" ref="N102" si="42">(N101-F101)/F101</f>
        <v>0.1657325684024713</v>
      </c>
      <c r="O102" s="243">
        <f>(O101-G101)/G101</f>
        <v>-0.18740995989565082</v>
      </c>
      <c r="P102" s="243">
        <f>(P101-H101)/H101</f>
        <v>-0.39285967560558016</v>
      </c>
      <c r="Q102" s="243">
        <f>(Q101-I101)/I101</f>
        <v>-0.23196950302260178</v>
      </c>
      <c r="R102" s="243"/>
      <c r="S102" s="243">
        <f t="shared" ref="S102" si="43">(S101-K101)/K101</f>
        <v>2.6766283631121521E-2</v>
      </c>
      <c r="T102" s="330" t="str">
        <f t="shared" ref="T102" si="44">IF(R102&lt;&gt;"",(T101-L101)/L101,"")</f>
        <v/>
      </c>
      <c r="U102" s="1"/>
      <c r="V102" s="1"/>
      <c r="W102" s="1"/>
      <c r="X102" s="1"/>
    </row>
    <row r="103" spans="2:24" x14ac:dyDescent="0.25">
      <c r="B103" s="224"/>
      <c r="C103" s="218"/>
      <c r="D103" s="232" t="s">
        <v>167</v>
      </c>
      <c r="E103" s="259">
        <v>35.589285714285715</v>
      </c>
      <c r="F103" s="260">
        <v>34.776037069726392</v>
      </c>
      <c r="G103" s="260">
        <v>34.921932796012925</v>
      </c>
      <c r="H103" s="260">
        <v>36.190948970184486</v>
      </c>
      <c r="I103" s="260">
        <v>36.141347510441292</v>
      </c>
      <c r="J103" s="260">
        <v>36.148606811145513</v>
      </c>
      <c r="K103" s="261">
        <f>K99*1000/K101</f>
        <v>35.096267136104679</v>
      </c>
      <c r="L103" s="260">
        <f>L99*1000/L101</f>
        <v>36.1595576568429</v>
      </c>
      <c r="M103" s="343">
        <v>35.118286594185989</v>
      </c>
      <c r="N103" s="260">
        <v>34.433381915920577</v>
      </c>
      <c r="O103" s="260">
        <v>37.121910899747242</v>
      </c>
      <c r="P103" s="260">
        <v>39.281483088321181</v>
      </c>
      <c r="Q103" s="260">
        <v>37.793187347931877</v>
      </c>
      <c r="R103" s="260"/>
      <c r="S103" s="260">
        <f>S99*1000/S101</f>
        <v>35.438547938547941</v>
      </c>
      <c r="T103" s="344" t="str">
        <f t="shared" ref="T103" si="45">IF(R103&lt;&gt;"",SUM(N103:P103),"")</f>
        <v/>
      </c>
      <c r="U103" s="1"/>
      <c r="V103" s="1"/>
      <c r="W103" s="1"/>
      <c r="X103" s="1"/>
    </row>
    <row r="104" spans="2:24" x14ac:dyDescent="0.25">
      <c r="B104" s="224"/>
      <c r="C104" s="218"/>
      <c r="D104" s="232" t="s">
        <v>52</v>
      </c>
      <c r="E104" s="259"/>
      <c r="F104" s="260"/>
      <c r="G104" s="260"/>
      <c r="H104" s="260"/>
      <c r="I104" s="260"/>
      <c r="J104" s="260"/>
      <c r="K104" s="261"/>
      <c r="L104" s="260"/>
      <c r="M104" s="329">
        <f>(M103-E103)/E103</f>
        <v>-1.3234295396680725E-2</v>
      </c>
      <c r="N104" s="243">
        <f t="shared" ref="N104" si="46">(N103-F103)/F103</f>
        <v>-9.8531972783094009E-3</v>
      </c>
      <c r="O104" s="243">
        <f>(O103-G103)/G103</f>
        <v>6.2997031595728017E-2</v>
      </c>
      <c r="P104" s="243">
        <f>(P103-H103)/H103</f>
        <v>8.539522190155327E-2</v>
      </c>
      <c r="Q104" s="243">
        <f>(Q103-I103)/I103</f>
        <v>4.5704987535768141E-2</v>
      </c>
      <c r="R104" s="243"/>
      <c r="S104" s="243">
        <f t="shared" ref="S104" si="47">(S103-K103)/K103</f>
        <v>9.7526269992157417E-3</v>
      </c>
      <c r="T104" s="330" t="str">
        <f t="shared" ref="T104" si="48">IF(R104&lt;&gt;"",(T103-L103)/L103,"")</f>
        <v/>
      </c>
      <c r="U104" s="1"/>
      <c r="V104" s="1"/>
      <c r="W104" s="1"/>
      <c r="X104" s="1"/>
    </row>
    <row r="105" spans="2:24" x14ac:dyDescent="0.25">
      <c r="B105" s="224" t="s">
        <v>169</v>
      </c>
      <c r="C105" s="218"/>
      <c r="D105" s="232" t="s">
        <v>165</v>
      </c>
      <c r="E105" s="259">
        <v>3172.7</v>
      </c>
      <c r="F105" s="260">
        <v>2957</v>
      </c>
      <c r="G105" s="260">
        <v>3358.4</v>
      </c>
      <c r="H105" s="260">
        <v>3332</v>
      </c>
      <c r="I105" s="260">
        <v>3629.3</v>
      </c>
      <c r="J105" s="260">
        <v>3543.9</v>
      </c>
      <c r="K105" s="261">
        <f>SUM(E105:G105)</f>
        <v>9488.1</v>
      </c>
      <c r="L105" s="260">
        <f>SUM(H105:J105)</f>
        <v>10505.2</v>
      </c>
      <c r="M105" s="343">
        <v>3501.7</v>
      </c>
      <c r="N105" s="260">
        <v>3392.8</v>
      </c>
      <c r="O105" s="260">
        <v>2922.5</v>
      </c>
      <c r="P105" s="260">
        <v>2200.1</v>
      </c>
      <c r="Q105" s="260">
        <v>2922.6</v>
      </c>
      <c r="R105" s="260"/>
      <c r="S105" s="260">
        <f>SUM(M105:O105)</f>
        <v>9817</v>
      </c>
      <c r="T105" s="344" t="str">
        <f t="shared" ref="T105" si="49">IF(R105&lt;&gt;"",SUM(N105:P105),"")</f>
        <v/>
      </c>
      <c r="U105" s="1"/>
      <c r="V105" s="1"/>
      <c r="W105" s="1"/>
      <c r="X105" s="1"/>
    </row>
    <row r="106" spans="2:24" ht="15" customHeight="1" x14ac:dyDescent="0.25">
      <c r="B106" s="234"/>
      <c r="C106" s="218"/>
      <c r="D106" s="232" t="s">
        <v>52</v>
      </c>
      <c r="E106" s="259"/>
      <c r="F106" s="260"/>
      <c r="G106" s="260"/>
      <c r="H106" s="260"/>
      <c r="I106" s="260"/>
      <c r="J106" s="260"/>
      <c r="K106" s="261"/>
      <c r="L106" s="260"/>
      <c r="M106" s="329">
        <f>(M105-E105)/E105</f>
        <v>0.10369716645128756</v>
      </c>
      <c r="N106" s="243">
        <f t="shared" ref="N106" si="50">(N105-F105)/F105</f>
        <v>0.14737910043963481</v>
      </c>
      <c r="O106" s="243">
        <f>(O105-G105)/G105</f>
        <v>-0.12979394949976181</v>
      </c>
      <c r="P106" s="243">
        <f>(P105-H105)/H105</f>
        <v>-0.33970588235294119</v>
      </c>
      <c r="Q106" s="243">
        <f>(Q105-I105)/I105</f>
        <v>-0.19472074504725437</v>
      </c>
      <c r="R106" s="243"/>
      <c r="S106" s="243">
        <f t="shared" ref="S106" si="51">(S105-K105)/K105</f>
        <v>3.4664474446938758E-2</v>
      </c>
      <c r="T106" s="330" t="str">
        <f t="shared" ref="T106" si="52">IF(R106&lt;&gt;"",(T105-L105)/L105,"")</f>
        <v/>
      </c>
      <c r="U106" s="1"/>
      <c r="V106" s="1"/>
      <c r="W106" s="1"/>
      <c r="X106" s="1"/>
    </row>
    <row r="107" spans="2:24" x14ac:dyDescent="0.25">
      <c r="B107" s="224"/>
      <c r="C107" s="218"/>
      <c r="D107" s="232" t="s">
        <v>166</v>
      </c>
      <c r="E107" s="259">
        <v>90330</v>
      </c>
      <c r="F107" s="260">
        <v>86154</v>
      </c>
      <c r="G107" s="260">
        <v>97616</v>
      </c>
      <c r="H107" s="260">
        <v>93396</v>
      </c>
      <c r="I107" s="260">
        <v>101669</v>
      </c>
      <c r="J107" s="260">
        <v>99479</v>
      </c>
      <c r="K107" s="261">
        <f>SUM(E107:G107)</f>
        <v>274100</v>
      </c>
      <c r="L107" s="260">
        <f>SUM(H107:J107)</f>
        <v>294544</v>
      </c>
      <c r="M107" s="343">
        <v>100987</v>
      </c>
      <c r="N107" s="260">
        <v>99863</v>
      </c>
      <c r="O107" s="260">
        <v>78604</v>
      </c>
      <c r="P107" s="260">
        <v>55378</v>
      </c>
      <c r="Q107" s="260">
        <v>77156</v>
      </c>
      <c r="R107" s="260"/>
      <c r="S107" s="260">
        <f>SUM(M107:O107)</f>
        <v>279454</v>
      </c>
      <c r="T107" s="344" t="str">
        <f t="shared" ref="T107" si="53">IF(R107&lt;&gt;"",SUM(N107:P107),"")</f>
        <v/>
      </c>
      <c r="U107" s="1"/>
      <c r="V107" s="1"/>
      <c r="W107" s="1"/>
      <c r="X107" s="1"/>
    </row>
    <row r="108" spans="2:24" x14ac:dyDescent="0.25">
      <c r="B108" s="235"/>
      <c r="C108" s="218"/>
      <c r="D108" s="232" t="s">
        <v>52</v>
      </c>
      <c r="E108" s="259"/>
      <c r="F108" s="260"/>
      <c r="G108" s="260"/>
      <c r="H108" s="260"/>
      <c r="I108" s="260"/>
      <c r="J108" s="260"/>
      <c r="K108" s="261"/>
      <c r="L108" s="260"/>
      <c r="M108" s="329">
        <f>(M107-E107)/E107</f>
        <v>0.11797852319273774</v>
      </c>
      <c r="N108" s="243">
        <f t="shared" ref="N108" si="54">(N107-F107)/F107</f>
        <v>0.15912203728207627</v>
      </c>
      <c r="O108" s="243">
        <f>(O107-G107)/G107</f>
        <v>-0.19476315358138011</v>
      </c>
      <c r="P108" s="243">
        <f>(P107-H107)/H107</f>
        <v>-0.40706240095935586</v>
      </c>
      <c r="Q108" s="243">
        <f>(Q107-I107)/I107</f>
        <v>-0.24110594183084322</v>
      </c>
      <c r="R108" s="243"/>
      <c r="S108" s="243">
        <f t="shared" ref="S108" si="55">(S107-K107)/K107</f>
        <v>1.9533017147026634E-2</v>
      </c>
      <c r="T108" s="330" t="str">
        <f t="shared" ref="T108" si="56">IF(R108&lt;&gt;"",(T107-L107)/L107,"")</f>
        <v/>
      </c>
      <c r="U108" s="1"/>
      <c r="V108" s="1"/>
      <c r="W108" s="1"/>
      <c r="X108" s="1"/>
    </row>
    <row r="109" spans="2:24" x14ac:dyDescent="0.25">
      <c r="B109" s="224"/>
      <c r="C109" s="218"/>
      <c r="D109" s="232" t="s">
        <v>167</v>
      </c>
      <c r="E109" s="259">
        <v>35.123436289161958</v>
      </c>
      <c r="F109" s="260">
        <v>34.322260138821179</v>
      </c>
      <c r="G109" s="260">
        <v>34.404196033437138</v>
      </c>
      <c r="H109" s="260">
        <v>35.67604608334404</v>
      </c>
      <c r="I109" s="260">
        <v>35.69721350657526</v>
      </c>
      <c r="J109" s="260">
        <v>35.624604187818534</v>
      </c>
      <c r="K109" s="261">
        <f>K105*1000/K107</f>
        <v>34.615468807004746</v>
      </c>
      <c r="L109" s="260">
        <f>L105*1000/L107</f>
        <v>35.665978597425173</v>
      </c>
      <c r="M109" s="343">
        <v>34.674760117638904</v>
      </c>
      <c r="N109" s="260">
        <v>33.974545126823749</v>
      </c>
      <c r="O109" s="260">
        <v>37.180041728156326</v>
      </c>
      <c r="P109" s="260">
        <v>39.728773159016214</v>
      </c>
      <c r="Q109" s="260">
        <v>37.879102078905078</v>
      </c>
      <c r="R109" s="260"/>
      <c r="S109" s="260">
        <f>S105*1000/S107</f>
        <v>35.129216257416246</v>
      </c>
      <c r="T109" s="344" t="str">
        <f t="shared" ref="T109" si="57">IF(R109&lt;&gt;"",SUM(N109:P109),"")</f>
        <v/>
      </c>
      <c r="U109" s="1"/>
      <c r="V109" s="1"/>
      <c r="W109" s="1"/>
      <c r="X109" s="1"/>
    </row>
    <row r="110" spans="2:24" x14ac:dyDescent="0.25">
      <c r="B110" s="224"/>
      <c r="C110" s="218"/>
      <c r="D110" s="232" t="s">
        <v>52</v>
      </c>
      <c r="E110" s="259"/>
      <c r="F110" s="260"/>
      <c r="G110" s="260"/>
      <c r="H110" s="260"/>
      <c r="I110" s="260"/>
      <c r="J110" s="260"/>
      <c r="K110" s="261"/>
      <c r="L110" s="260"/>
      <c r="M110" s="329">
        <f>(M109-E109)/E109</f>
        <v>-1.2774267524089103E-2</v>
      </c>
      <c r="N110" s="243">
        <f t="shared" ref="N110" si="58">(N109-F109)/F109</f>
        <v>-1.0130889125338709E-2</v>
      </c>
      <c r="O110" s="243">
        <f>(O109-G109)/G109</f>
        <v>8.0683347229546273E-2</v>
      </c>
      <c r="P110" s="243">
        <f>(P109-H109)/H109</f>
        <v>0.1135979885832768</v>
      </c>
      <c r="Q110" s="243">
        <f>(Q109-I109)/I109</f>
        <v>6.1122097721378853E-2</v>
      </c>
      <c r="R110" s="243"/>
      <c r="S110" s="243">
        <f t="shared" ref="S110" si="59">(S109-K109)/K109</f>
        <v>1.4841556914218049E-2</v>
      </c>
      <c r="T110" s="330" t="str">
        <f t="shared" ref="T110" si="60">IF(R110&lt;&gt;"",(T109-L109)/L109,"")</f>
        <v/>
      </c>
      <c r="U110" s="1"/>
      <c r="V110" s="1"/>
      <c r="W110" s="1"/>
      <c r="X110" s="1"/>
    </row>
    <row r="111" spans="2:24" x14ac:dyDescent="0.25">
      <c r="B111" s="224" t="s">
        <v>170</v>
      </c>
      <c r="C111" s="218"/>
      <c r="D111" s="232" t="s">
        <v>165</v>
      </c>
      <c r="E111" s="259">
        <v>215.4</v>
      </c>
      <c r="F111" s="260">
        <v>195.1</v>
      </c>
      <c r="G111" s="260">
        <v>229.2</v>
      </c>
      <c r="H111" s="260">
        <v>240.3</v>
      </c>
      <c r="I111" s="260">
        <v>238.8</v>
      </c>
      <c r="J111" s="260">
        <v>250.8</v>
      </c>
      <c r="K111" s="261">
        <f>SUM(E111:G111)</f>
        <v>639.70000000000005</v>
      </c>
      <c r="L111" s="260">
        <f>SUM(H111:J111)</f>
        <v>729.90000000000009</v>
      </c>
      <c r="M111" s="343">
        <v>261.39999999999998</v>
      </c>
      <c r="N111" s="260">
        <v>245.5</v>
      </c>
      <c r="O111" s="260">
        <v>176.4</v>
      </c>
      <c r="P111" s="260">
        <v>154</v>
      </c>
      <c r="Q111" s="260">
        <v>184</v>
      </c>
      <c r="R111" s="260"/>
      <c r="S111" s="260">
        <f>SUM(M111:O111)</f>
        <v>683.3</v>
      </c>
      <c r="T111" s="344" t="str">
        <f t="shared" ref="T111" si="61">IF(R111&lt;&gt;"",SUM(N111:P111),"")</f>
        <v/>
      </c>
      <c r="U111" s="1"/>
      <c r="V111" s="1"/>
      <c r="W111" s="1"/>
      <c r="X111" s="1"/>
    </row>
    <row r="112" spans="2:24" ht="15" customHeight="1" x14ac:dyDescent="0.25">
      <c r="B112" s="234"/>
      <c r="C112" s="218"/>
      <c r="D112" s="232" t="s">
        <v>52</v>
      </c>
      <c r="E112" s="259"/>
      <c r="F112" s="260"/>
      <c r="G112" s="260"/>
      <c r="H112" s="260"/>
      <c r="I112" s="260"/>
      <c r="J112" s="260"/>
      <c r="K112" s="261"/>
      <c r="L112" s="260"/>
      <c r="M112" s="329">
        <f>(M111-E111)/E111</f>
        <v>0.21355617455895995</v>
      </c>
      <c r="N112" s="243">
        <f t="shared" ref="N112" si="62">(N111-F111)/F111</f>
        <v>0.25832906201947725</v>
      </c>
      <c r="O112" s="243">
        <f>(O111-G111)/G111</f>
        <v>-0.2303664921465968</v>
      </c>
      <c r="P112" s="243">
        <f>(P111-H111)/H111</f>
        <v>-0.3591344153141906</v>
      </c>
      <c r="Q112" s="243">
        <f>(Q111-I111)/I111</f>
        <v>-0.2294807370184255</v>
      </c>
      <c r="R112" s="243"/>
      <c r="S112" s="243">
        <f t="shared" ref="S112" si="63">(S111-K111)/K111</f>
        <v>6.815694856964187E-2</v>
      </c>
      <c r="T112" s="330" t="str">
        <f t="shared" ref="T112" si="64">IF(R112&lt;&gt;"",(T111-L111)/L111,"")</f>
        <v/>
      </c>
      <c r="U112" s="1"/>
      <c r="V112" s="1"/>
      <c r="W112" s="1"/>
      <c r="X112" s="1"/>
    </row>
    <row r="113" spans="2:24" x14ac:dyDescent="0.25">
      <c r="B113" s="224"/>
      <c r="C113" s="218"/>
      <c r="D113" s="232" t="s">
        <v>166</v>
      </c>
      <c r="E113" s="259">
        <v>4870</v>
      </c>
      <c r="F113" s="260">
        <v>4486</v>
      </c>
      <c r="G113" s="260">
        <v>5116</v>
      </c>
      <c r="H113" s="260">
        <v>5311</v>
      </c>
      <c r="I113" s="260">
        <v>5358</v>
      </c>
      <c r="J113" s="260">
        <v>5496</v>
      </c>
      <c r="K113" s="261">
        <f>SUM(E113:G113)</f>
        <v>14472</v>
      </c>
      <c r="L113" s="260">
        <f>SUM(H113:J113)</f>
        <v>16165</v>
      </c>
      <c r="M113" s="343">
        <v>6168</v>
      </c>
      <c r="N113" s="260">
        <v>5799</v>
      </c>
      <c r="O113" s="260">
        <v>4875</v>
      </c>
      <c r="P113" s="260">
        <v>4551</v>
      </c>
      <c r="Q113" s="260">
        <v>5044</v>
      </c>
      <c r="R113" s="260"/>
      <c r="S113" s="260">
        <f>SUM(M113:O113)</f>
        <v>16842</v>
      </c>
      <c r="T113" s="344" t="str">
        <f t="shared" ref="T113" si="65">IF(R113&lt;&gt;"",SUM(N113:P113),"")</f>
        <v/>
      </c>
      <c r="U113" s="1"/>
      <c r="V113" s="1"/>
      <c r="W113" s="1"/>
      <c r="X113" s="1"/>
    </row>
    <row r="114" spans="2:24" x14ac:dyDescent="0.25">
      <c r="B114" s="235"/>
      <c r="C114" s="218"/>
      <c r="D114" s="232" t="s">
        <v>52</v>
      </c>
      <c r="E114" s="259"/>
      <c r="F114" s="260"/>
      <c r="G114" s="260"/>
      <c r="H114" s="260"/>
      <c r="I114" s="260"/>
      <c r="J114" s="260"/>
      <c r="K114" s="261"/>
      <c r="L114" s="260"/>
      <c r="M114" s="329">
        <f>(M113-E113)/E113</f>
        <v>0.26652977412731005</v>
      </c>
      <c r="N114" s="243">
        <f t="shared" ref="N114" si="66">(N113-F113)/F113</f>
        <v>0.29268836379848417</v>
      </c>
      <c r="O114" s="243">
        <f>(O113-G113)/G113</f>
        <v>-4.7107114933541833E-2</v>
      </c>
      <c r="P114" s="243">
        <f>(P113-H113)/H113</f>
        <v>-0.14309922801732253</v>
      </c>
      <c r="Q114" s="243">
        <f>(Q113-I113)/I113</f>
        <v>-5.8603956700261292E-2</v>
      </c>
      <c r="R114" s="243"/>
      <c r="S114" s="243">
        <f t="shared" ref="S114" si="67">(S113-K113)/K113</f>
        <v>0.16376451077943616</v>
      </c>
      <c r="T114" s="330" t="str">
        <f t="shared" ref="T114" si="68">IF(R114&lt;&gt;"",(T113-L113)/L113,"")</f>
        <v/>
      </c>
      <c r="U114" s="1"/>
      <c r="V114" s="1"/>
      <c r="W114" s="1"/>
      <c r="X114" s="1"/>
    </row>
    <row r="115" spans="2:24" ht="26.25" customHeight="1" x14ac:dyDescent="0.25">
      <c r="B115" s="224"/>
      <c r="C115" s="218"/>
      <c r="D115" s="232" t="s">
        <v>167</v>
      </c>
      <c r="E115" s="259">
        <v>44.229979466119097</v>
      </c>
      <c r="F115" s="260">
        <v>43.490860454748102</v>
      </c>
      <c r="G115" s="260">
        <v>44.800625488663016</v>
      </c>
      <c r="H115" s="260">
        <v>45.245716437582374</v>
      </c>
      <c r="I115" s="260">
        <v>44.568868980963046</v>
      </c>
      <c r="J115" s="260">
        <v>45.633187772925766</v>
      </c>
      <c r="K115" s="261">
        <f>K111*1000/K113</f>
        <v>44.202598120508569</v>
      </c>
      <c r="L115" s="260">
        <f>L111*1000/L113</f>
        <v>45.153108567893604</v>
      </c>
      <c r="M115" s="343">
        <v>42.380025940337219</v>
      </c>
      <c r="N115" s="260">
        <v>42.334885325056042</v>
      </c>
      <c r="O115" s="260">
        <v>36.184615384615384</v>
      </c>
      <c r="P115" s="260">
        <v>33.838716765546032</v>
      </c>
      <c r="Q115" s="260">
        <v>36.478984932593178</v>
      </c>
      <c r="R115" s="260"/>
      <c r="S115" s="260">
        <f>S111*1000/S113</f>
        <v>40.571191069944184</v>
      </c>
      <c r="T115" s="344" t="str">
        <f t="shared" ref="T115" si="69">IF(R115&lt;&gt;"",SUM(N115:P115),"")</f>
        <v/>
      </c>
      <c r="U115" s="1"/>
      <c r="V115" s="1"/>
      <c r="W115" s="1"/>
      <c r="X115" s="1"/>
    </row>
    <row r="116" spans="2:24" x14ac:dyDescent="0.25">
      <c r="B116" s="224"/>
      <c r="C116" s="218"/>
      <c r="D116" s="232" t="s">
        <v>52</v>
      </c>
      <c r="E116" s="259"/>
      <c r="F116" s="260"/>
      <c r="G116" s="260"/>
      <c r="H116" s="260"/>
      <c r="I116" s="260"/>
      <c r="J116" s="260"/>
      <c r="K116" s="261"/>
      <c r="L116" s="260"/>
      <c r="M116" s="329">
        <f>(M115-E115)/E115</f>
        <v>-4.1825783057371148E-2</v>
      </c>
      <c r="N116" s="243">
        <f t="shared" ref="N116" si="70">(N115-F115)/F115</f>
        <v>-2.657972543207883E-2</v>
      </c>
      <c r="O116" s="243">
        <f>(O115-G115)/G115</f>
        <v>-0.19231896898912604</v>
      </c>
      <c r="P116" s="243">
        <f>(P115-H115)/H115</f>
        <v>-0.25211225658836878</v>
      </c>
      <c r="Q116" s="243">
        <f>(Q115-I115)/I115</f>
        <v>-0.18151423254257015</v>
      </c>
      <c r="R116" s="243"/>
      <c r="S116" s="243">
        <f t="shared" ref="S116" si="71">(S115-K115)/K115</f>
        <v>-8.215370147845516E-2</v>
      </c>
      <c r="T116" s="330" t="str">
        <f t="shared" ref="T116" si="72">IF(R116&lt;&gt;"",(T115-L115)/L115,"")</f>
        <v/>
      </c>
      <c r="U116" s="1"/>
      <c r="V116" s="1"/>
      <c r="W116" s="1"/>
      <c r="X116" s="1"/>
    </row>
    <row r="117" spans="2:24" x14ac:dyDescent="0.25">
      <c r="B117" s="224" t="s">
        <v>287</v>
      </c>
      <c r="C117" s="218"/>
      <c r="D117" s="232" t="s">
        <v>165</v>
      </c>
      <c r="E117" s="259">
        <v>242.5</v>
      </c>
      <c r="F117" s="260">
        <v>231.5</v>
      </c>
      <c r="G117" s="260">
        <v>307.10000000000002</v>
      </c>
      <c r="H117" s="260">
        <v>409</v>
      </c>
      <c r="I117" s="260">
        <v>454.3</v>
      </c>
      <c r="J117" s="260">
        <v>479.8</v>
      </c>
      <c r="K117" s="261">
        <f>SUM(E117:G117)</f>
        <v>781.1</v>
      </c>
      <c r="L117" s="260">
        <f>SUM(H117:J117)</f>
        <v>1343.1</v>
      </c>
      <c r="M117" s="343">
        <v>271.2</v>
      </c>
      <c r="N117" s="260">
        <v>273</v>
      </c>
      <c r="O117" s="260">
        <v>170.4</v>
      </c>
      <c r="P117" s="260">
        <v>53.2</v>
      </c>
      <c r="Q117" s="260">
        <v>69.2</v>
      </c>
      <c r="R117" s="260"/>
      <c r="S117" s="260">
        <f>SUM(M117:O117)</f>
        <v>714.6</v>
      </c>
      <c r="T117" s="344" t="str">
        <f t="shared" ref="T117" si="73">IF(R117&lt;&gt;"",SUM(N117:P117),"")</f>
        <v/>
      </c>
      <c r="U117" s="1"/>
      <c r="V117" s="1"/>
      <c r="W117" s="1"/>
      <c r="X117" s="1"/>
    </row>
    <row r="118" spans="2:24" ht="15" customHeight="1" x14ac:dyDescent="0.25">
      <c r="B118" s="234"/>
      <c r="C118" s="218"/>
      <c r="D118" s="232" t="s">
        <v>52</v>
      </c>
      <c r="E118" s="259"/>
      <c r="F118" s="260"/>
      <c r="G118" s="260"/>
      <c r="H118" s="260"/>
      <c r="I118" s="260"/>
      <c r="J118" s="260"/>
      <c r="K118" s="261"/>
      <c r="L118" s="260"/>
      <c r="M118" s="329">
        <f>(M117-E117)/E117</f>
        <v>0.11835051546391748</v>
      </c>
      <c r="N118" s="243">
        <f t="shared" ref="N118" si="74">(N117-F117)/F117</f>
        <v>0.17926565874730022</v>
      </c>
      <c r="O118" s="243">
        <f>(O117-G117)/G117</f>
        <v>-0.44513187886681865</v>
      </c>
      <c r="P118" s="243">
        <f>(P117-H117)/H117</f>
        <v>-0.86992665036674821</v>
      </c>
      <c r="Q118" s="243">
        <f>(Q117-I117)/I117</f>
        <v>-0.84767774598283074</v>
      </c>
      <c r="R118" s="243"/>
      <c r="S118" s="243">
        <f t="shared" ref="S118" si="75">(S117-K117)/K117</f>
        <v>-8.5136346178466257E-2</v>
      </c>
      <c r="T118" s="330" t="str">
        <f t="shared" ref="T118" si="76">IF(R118&lt;&gt;"",(T117-L117)/L117,"")</f>
        <v/>
      </c>
      <c r="U118" s="1"/>
      <c r="V118" s="1"/>
      <c r="W118" s="1"/>
      <c r="X118" s="1"/>
    </row>
    <row r="119" spans="2:24" x14ac:dyDescent="0.25">
      <c r="B119" s="224"/>
      <c r="C119" s="218"/>
      <c r="D119" s="232" t="s">
        <v>166</v>
      </c>
      <c r="E119" s="259">
        <v>4217</v>
      </c>
      <c r="F119" s="260">
        <v>4161</v>
      </c>
      <c r="G119" s="260">
        <v>5476</v>
      </c>
      <c r="H119" s="260">
        <v>7037</v>
      </c>
      <c r="I119" s="260">
        <v>7766</v>
      </c>
      <c r="J119" s="260">
        <v>8241</v>
      </c>
      <c r="K119" s="261">
        <f>SUM(E119:G119)</f>
        <v>13854</v>
      </c>
      <c r="L119" s="260">
        <f>SUM(H119:J119)</f>
        <v>23044</v>
      </c>
      <c r="M119" s="343">
        <v>5154</v>
      </c>
      <c r="N119" s="260">
        <v>5480</v>
      </c>
      <c r="O119" s="260">
        <v>3415</v>
      </c>
      <c r="P119" s="260">
        <v>945</v>
      </c>
      <c r="Q119" s="260">
        <v>1267</v>
      </c>
      <c r="R119" s="260"/>
      <c r="S119" s="260">
        <f>SUM(M119:O119)</f>
        <v>14049</v>
      </c>
      <c r="T119" s="344" t="str">
        <f t="shared" ref="T119" si="77">IF(R119&lt;&gt;"",SUM(N119:P119),"")</f>
        <v/>
      </c>
      <c r="U119" s="1"/>
      <c r="V119" s="1"/>
      <c r="W119" s="1"/>
      <c r="X119" s="1"/>
    </row>
    <row r="120" spans="2:24" x14ac:dyDescent="0.25">
      <c r="B120" s="235"/>
      <c r="C120" s="218"/>
      <c r="D120" s="232" t="s">
        <v>52</v>
      </c>
      <c r="E120" s="259"/>
      <c r="F120" s="260"/>
      <c r="G120" s="260"/>
      <c r="H120" s="260"/>
      <c r="I120" s="260"/>
      <c r="J120" s="260"/>
      <c r="K120" s="261"/>
      <c r="L120" s="260"/>
      <c r="M120" s="329">
        <f>(M119-E119)/E119</f>
        <v>0.22219587384396491</v>
      </c>
      <c r="N120" s="243">
        <f t="shared" ref="N120" si="78">(N119-F119)/F119</f>
        <v>0.31699110790675317</v>
      </c>
      <c r="O120" s="243">
        <f>(O119-G119)/G119</f>
        <v>-0.37636961285609932</v>
      </c>
      <c r="P120" s="243">
        <f>(P119-H119)/H119</f>
        <v>-0.86570981952536596</v>
      </c>
      <c r="Q120" s="243">
        <f>(Q119-I119)/I119</f>
        <v>-0.83685294875096572</v>
      </c>
      <c r="R120" s="243"/>
      <c r="S120" s="243">
        <f t="shared" ref="S120" si="79">(S119-K119)/K119</f>
        <v>1.4075357297531399E-2</v>
      </c>
      <c r="T120" s="330" t="str">
        <f t="shared" ref="T120" si="80">IF(R120&lt;&gt;"",(T119-L119)/L119,"")</f>
        <v/>
      </c>
      <c r="U120" s="1"/>
      <c r="V120" s="1"/>
      <c r="W120" s="1"/>
      <c r="X120" s="1"/>
    </row>
    <row r="121" spans="2:24" x14ac:dyDescent="0.25">
      <c r="B121" s="224"/>
      <c r="C121" s="218"/>
      <c r="D121" s="232" t="s">
        <v>167</v>
      </c>
      <c r="E121" s="259">
        <v>57.505335546597109</v>
      </c>
      <c r="F121" s="260">
        <v>55.635664503725067</v>
      </c>
      <c r="G121" s="260">
        <v>56.081081081081081</v>
      </c>
      <c r="H121" s="260">
        <v>58.121358533465965</v>
      </c>
      <c r="I121" s="260">
        <v>58.498583569405099</v>
      </c>
      <c r="J121" s="260">
        <v>58.2210896735833</v>
      </c>
      <c r="K121" s="261">
        <f>K117*1000/K119</f>
        <v>56.380828641547566</v>
      </c>
      <c r="L121" s="260">
        <f>L117*1000/L119</f>
        <v>58.284152056934559</v>
      </c>
      <c r="M121" s="343">
        <v>52.619324796274739</v>
      </c>
      <c r="N121" s="260">
        <v>49.817518248175183</v>
      </c>
      <c r="O121" s="260">
        <v>49.897510980966324</v>
      </c>
      <c r="P121" s="260">
        <v>56.296296296296298</v>
      </c>
      <c r="Q121" s="260">
        <v>54.617205998421468</v>
      </c>
      <c r="R121" s="260"/>
      <c r="S121" s="260">
        <f>S117*1000/S119</f>
        <v>50.864830237027547</v>
      </c>
      <c r="T121" s="344" t="str">
        <f t="shared" ref="T121" si="81">IF(R121&lt;&gt;"",SUM(N121:P121),"")</f>
        <v/>
      </c>
      <c r="U121" s="1"/>
      <c r="V121" s="1"/>
      <c r="W121" s="1"/>
      <c r="X121" s="1"/>
    </row>
    <row r="122" spans="2:24" x14ac:dyDescent="0.25">
      <c r="B122" s="224"/>
      <c r="C122" s="218"/>
      <c r="D122" s="232" t="s">
        <v>52</v>
      </c>
      <c r="E122" s="259"/>
      <c r="F122" s="260"/>
      <c r="G122" s="260"/>
      <c r="H122" s="260"/>
      <c r="I122" s="260"/>
      <c r="J122" s="260"/>
      <c r="K122" s="261"/>
      <c r="L122" s="260"/>
      <c r="M122" s="329">
        <f>(M121-E121)/E121</f>
        <v>-8.4966215810760554E-2</v>
      </c>
      <c r="N122" s="243">
        <f t="shared" ref="N122" si="82">(N121-F121)/F121</f>
        <v>-0.10457583831249705</v>
      </c>
      <c r="O122" s="243">
        <f>(O121-G121)/G121</f>
        <v>-0.11026124997794988</v>
      </c>
      <c r="P122" s="243">
        <f>(P121-H121)/H121</f>
        <v>-3.140088744000722E-2</v>
      </c>
      <c r="Q122" s="243">
        <f>(Q121-I121)/I121</f>
        <v>-6.6349941043933255E-2</v>
      </c>
      <c r="R122" s="243"/>
      <c r="S122" s="243">
        <f t="shared" ref="S122" si="83">(S121-K121)/K121</f>
        <v>-9.7834645879170845E-2</v>
      </c>
      <c r="T122" s="330" t="str">
        <f t="shared" ref="T122" si="84">IF(R122&lt;&gt;"",(T121-L121)/L121,"")</f>
        <v/>
      </c>
      <c r="U122" s="1"/>
      <c r="V122" s="1"/>
      <c r="W122" s="1"/>
      <c r="X122" s="1"/>
    </row>
    <row r="123" spans="2:24" ht="36.75" x14ac:dyDescent="0.25">
      <c r="B123" s="301" t="s">
        <v>171</v>
      </c>
      <c r="C123" s="215" t="s">
        <v>164</v>
      </c>
      <c r="D123" s="227"/>
      <c r="E123" s="279"/>
      <c r="F123" s="227"/>
      <c r="G123" s="227"/>
      <c r="H123" s="227"/>
      <c r="I123" s="227"/>
      <c r="J123" s="227"/>
      <c r="K123" s="461"/>
      <c r="L123" s="227"/>
      <c r="M123" s="357"/>
      <c r="N123" s="227"/>
      <c r="O123" s="227"/>
      <c r="P123" s="227"/>
      <c r="Q123" s="227"/>
      <c r="R123" s="227"/>
      <c r="S123" s="227"/>
      <c r="T123" s="358"/>
      <c r="U123" s="1"/>
      <c r="V123" s="1"/>
      <c r="W123" s="1"/>
      <c r="X123" s="1"/>
    </row>
    <row r="124" spans="2:24" x14ac:dyDescent="0.25">
      <c r="B124" s="224" t="s">
        <v>34</v>
      </c>
      <c r="C124" s="218"/>
      <c r="D124" s="232" t="s">
        <v>165</v>
      </c>
      <c r="E124" s="259">
        <v>2290.9</v>
      </c>
      <c r="F124" s="260">
        <v>2230.3999999999996</v>
      </c>
      <c r="G124" s="260">
        <v>2496.1</v>
      </c>
      <c r="H124" s="260">
        <v>2440.5</v>
      </c>
      <c r="I124" s="260">
        <v>2649.9</v>
      </c>
      <c r="J124" s="260">
        <v>2583.4</v>
      </c>
      <c r="K124" s="261">
        <f>SUM(E124:G124)</f>
        <v>7017.4</v>
      </c>
      <c r="L124" s="260">
        <f>SUM(H124:J124)</f>
        <v>7673.7999999999993</v>
      </c>
      <c r="M124" s="343">
        <v>2375.7000000000003</v>
      </c>
      <c r="N124" s="260">
        <v>2366.5999999999995</v>
      </c>
      <c r="O124" s="260">
        <v>1986.1</v>
      </c>
      <c r="P124" s="260">
        <v>1457.6999999999998</v>
      </c>
      <c r="Q124" s="260">
        <v>1914.4</v>
      </c>
      <c r="R124" s="260"/>
      <c r="S124" s="260">
        <f>SUM(M124:O124)</f>
        <v>6728.4</v>
      </c>
      <c r="T124" s="344" t="str">
        <f>IF(R124&lt;&gt;"",SUM(N124:P124),"")</f>
        <v/>
      </c>
      <c r="U124" s="1"/>
      <c r="V124" s="1"/>
      <c r="W124" s="1"/>
      <c r="X124" s="1"/>
    </row>
    <row r="125" spans="2:24" x14ac:dyDescent="0.25">
      <c r="B125" s="234"/>
      <c r="C125" s="218"/>
      <c r="D125" s="232" t="s">
        <v>52</v>
      </c>
      <c r="E125" s="259"/>
      <c r="F125" s="260"/>
      <c r="G125" s="260"/>
      <c r="H125" s="260"/>
      <c r="I125" s="260"/>
      <c r="J125" s="260"/>
      <c r="K125" s="261"/>
      <c r="L125" s="260"/>
      <c r="M125" s="329">
        <f>(M124-E124)/E124</f>
        <v>3.701601990484097E-2</v>
      </c>
      <c r="N125" s="243">
        <f t="shared" ref="N125" si="85">(N124-F124)/F124</f>
        <v>6.1065279770444694E-2</v>
      </c>
      <c r="O125" s="243">
        <f>(O124-G124)/G124</f>
        <v>-0.20431873723007893</v>
      </c>
      <c r="P125" s="243">
        <f>(P124-H124)/H124</f>
        <v>-0.40270436385986486</v>
      </c>
      <c r="Q125" s="243">
        <f>(Q124-I124)/I124</f>
        <v>-0.27755764368466734</v>
      </c>
      <c r="R125" s="243"/>
      <c r="S125" s="243">
        <f t="shared" ref="S125" si="86">(S124-K124)/K124</f>
        <v>-4.1183344258557304E-2</v>
      </c>
      <c r="T125" s="330" t="str">
        <f>IF(R125&lt;&gt;"",(T124-L124)/L124,"")</f>
        <v/>
      </c>
      <c r="U125" s="1"/>
      <c r="V125" s="1"/>
      <c r="W125" s="1"/>
      <c r="X125" s="1"/>
    </row>
    <row r="126" spans="2:24" x14ac:dyDescent="0.25">
      <c r="B126" s="224"/>
      <c r="C126" s="218"/>
      <c r="D126" s="232" t="s">
        <v>166</v>
      </c>
      <c r="E126" s="259">
        <v>34040</v>
      </c>
      <c r="F126" s="260">
        <v>33733</v>
      </c>
      <c r="G126" s="260">
        <v>37851</v>
      </c>
      <c r="H126" s="260">
        <v>35654</v>
      </c>
      <c r="I126" s="260">
        <v>39340</v>
      </c>
      <c r="J126" s="260">
        <v>37680</v>
      </c>
      <c r="K126" s="261">
        <f>SUM(E126:G126)</f>
        <v>105624</v>
      </c>
      <c r="L126" s="260">
        <f>SUM(H126:J126)</f>
        <v>112674</v>
      </c>
      <c r="M126" s="343">
        <v>34531</v>
      </c>
      <c r="N126" s="260">
        <v>34990</v>
      </c>
      <c r="O126" s="260">
        <v>25913</v>
      </c>
      <c r="P126" s="260">
        <v>17161</v>
      </c>
      <c r="Q126" s="260">
        <v>24386</v>
      </c>
      <c r="R126" s="260"/>
      <c r="S126" s="260">
        <f>SUM(M126:O126)</f>
        <v>95434</v>
      </c>
      <c r="T126" s="344" t="str">
        <f t="shared" ref="T126" si="87">IF(R126&lt;&gt;"",SUM(N126:P126),"")</f>
        <v/>
      </c>
      <c r="U126" s="1"/>
      <c r="V126" s="1"/>
      <c r="W126" s="1"/>
      <c r="X126" s="1"/>
    </row>
    <row r="127" spans="2:24" x14ac:dyDescent="0.25">
      <c r="B127" s="235"/>
      <c r="C127" s="218"/>
      <c r="D127" s="232" t="s">
        <v>52</v>
      </c>
      <c r="E127" s="259"/>
      <c r="F127" s="260"/>
      <c r="G127" s="260"/>
      <c r="H127" s="260"/>
      <c r="I127" s="260"/>
      <c r="J127" s="260"/>
      <c r="K127" s="261"/>
      <c r="L127" s="260"/>
      <c r="M127" s="329">
        <f>(M126-E126)/E126</f>
        <v>1.4424206815511164E-2</v>
      </c>
      <c r="N127" s="243">
        <f t="shared" ref="N127" si="88">(N126-F126)/F126</f>
        <v>3.7263214063380075E-2</v>
      </c>
      <c r="O127" s="243">
        <f>(O126-G126)/G126</f>
        <v>-0.31539457345908961</v>
      </c>
      <c r="P127" s="243">
        <f>(P126-H126)/H126</f>
        <v>-0.51867953104840969</v>
      </c>
      <c r="Q127" s="243">
        <f>(Q126-I126)/I126</f>
        <v>-0.38012201321809863</v>
      </c>
      <c r="R127" s="243"/>
      <c r="S127" s="243">
        <f t="shared" ref="S127" si="89">(S126-K126)/K126</f>
        <v>-9.6474286147087779E-2</v>
      </c>
      <c r="T127" s="330" t="str">
        <f t="shared" ref="T127" si="90">IF(R127&lt;&gt;"",(T126-L126)/L126,"")</f>
        <v/>
      </c>
      <c r="U127" s="1"/>
      <c r="V127" s="1"/>
      <c r="W127" s="1"/>
      <c r="X127" s="1"/>
    </row>
    <row r="128" spans="2:24" x14ac:dyDescent="0.25">
      <c r="B128" s="224"/>
      <c r="C128" s="218"/>
      <c r="D128" s="232" t="s">
        <v>167</v>
      </c>
      <c r="E128" s="259">
        <v>67.300235017626321</v>
      </c>
      <c r="F128" s="260">
        <v>66.119230427178124</v>
      </c>
      <c r="G128" s="260">
        <v>65.945417558320784</v>
      </c>
      <c r="H128" s="260">
        <v>68.449542828294156</v>
      </c>
      <c r="I128" s="260">
        <v>67.358922216573461</v>
      </c>
      <c r="J128" s="260">
        <v>68.561571125265388</v>
      </c>
      <c r="K128" s="261">
        <f>K124*1000/K126</f>
        <v>66.437552071498899</v>
      </c>
      <c r="L128" s="260">
        <f>L124*1000/L126</f>
        <v>68.106217938477371</v>
      </c>
      <c r="M128" s="343">
        <v>68.799050128869723</v>
      </c>
      <c r="N128" s="260">
        <v>67.636467562160604</v>
      </c>
      <c r="O128" s="260">
        <v>76.644927256589355</v>
      </c>
      <c r="P128" s="260">
        <v>84.942602412446817</v>
      </c>
      <c r="Q128" s="260">
        <v>78.504059706388915</v>
      </c>
      <c r="R128" s="260"/>
      <c r="S128" s="260">
        <f>S124*1000/S126</f>
        <v>70.50317496908859</v>
      </c>
      <c r="T128" s="344" t="str">
        <f t="shared" ref="T128" si="91">IF(R128&lt;&gt;"",SUM(N128:P128),"")</f>
        <v/>
      </c>
      <c r="U128" s="1"/>
      <c r="V128" s="1"/>
      <c r="W128" s="1"/>
      <c r="X128" s="1"/>
    </row>
    <row r="129" spans="2:24" x14ac:dyDescent="0.25">
      <c r="B129" s="224"/>
      <c r="C129" s="218"/>
      <c r="D129" s="232" t="s">
        <v>52</v>
      </c>
      <c r="E129" s="259"/>
      <c r="F129" s="260"/>
      <c r="G129" s="260"/>
      <c r="H129" s="260"/>
      <c r="I129" s="260"/>
      <c r="J129" s="260"/>
      <c r="K129" s="261"/>
      <c r="L129" s="260"/>
      <c r="M129" s="329">
        <f>(M128-E128)/E128</f>
        <v>2.227057767110106E-2</v>
      </c>
      <c r="N129" s="243">
        <f t="shared" ref="N129" si="92">(N128-F128)/F128</f>
        <v>2.2946987210529055E-2</v>
      </c>
      <c r="O129" s="243">
        <f>(O128-G128)/G128</f>
        <v>0.16224796345866099</v>
      </c>
      <c r="P129" s="243">
        <f>(P128-H128)/H128</f>
        <v>0.24095207802228191</v>
      </c>
      <c r="Q129" s="243">
        <f>(Q128-I128)/I128</f>
        <v>0.1654589640549983</v>
      </c>
      <c r="R129" s="243"/>
      <c r="S129" s="243">
        <f t="shared" ref="S129" si="93">(S128-K128)/K128</f>
        <v>6.1194652283611241E-2</v>
      </c>
      <c r="T129" s="330" t="str">
        <f t="shared" ref="T129" si="94">IF(R129&lt;&gt;"",(T128-L128)/L128,"")</f>
        <v/>
      </c>
      <c r="U129" s="1"/>
      <c r="V129" s="1"/>
      <c r="W129" s="1"/>
      <c r="X129" s="1"/>
    </row>
    <row r="130" spans="2:24" x14ac:dyDescent="0.25">
      <c r="B130" s="224" t="s">
        <v>168</v>
      </c>
      <c r="C130" s="218"/>
      <c r="D130" s="232" t="s">
        <v>165</v>
      </c>
      <c r="E130" s="259">
        <v>2175.7000000000003</v>
      </c>
      <c r="F130" s="260">
        <v>2133.6999999999998</v>
      </c>
      <c r="G130" s="260">
        <v>2381.4</v>
      </c>
      <c r="H130" s="260">
        <v>2310.5</v>
      </c>
      <c r="I130" s="260">
        <v>2509.5</v>
      </c>
      <c r="J130" s="260">
        <v>2441.8000000000002</v>
      </c>
      <c r="K130" s="261">
        <f>SUM(E130:G130)</f>
        <v>6690.7999999999993</v>
      </c>
      <c r="L130" s="260">
        <f>SUM(H130:J130)</f>
        <v>7261.8</v>
      </c>
      <c r="M130" s="343">
        <v>2264.8000000000002</v>
      </c>
      <c r="N130" s="260">
        <v>2265.3999999999996</v>
      </c>
      <c r="O130" s="260">
        <v>1904.8</v>
      </c>
      <c r="P130" s="260">
        <v>1408.6</v>
      </c>
      <c r="Q130" s="260">
        <v>1852.1000000000001</v>
      </c>
      <c r="R130" s="260"/>
      <c r="S130" s="260">
        <f>SUM(M130:O130)</f>
        <v>6435</v>
      </c>
      <c r="T130" s="344" t="str">
        <f t="shared" ref="T130" si="95">IF(R130&lt;&gt;"",SUM(N130:P130),"")</f>
        <v/>
      </c>
      <c r="U130" s="1"/>
      <c r="V130" s="1"/>
      <c r="W130" s="1"/>
      <c r="X130" s="1"/>
    </row>
    <row r="131" spans="2:24" x14ac:dyDescent="0.25">
      <c r="B131" s="234"/>
      <c r="C131" s="218"/>
      <c r="D131" s="232" t="s">
        <v>52</v>
      </c>
      <c r="E131" s="259"/>
      <c r="F131" s="260"/>
      <c r="G131" s="260"/>
      <c r="H131" s="260"/>
      <c r="I131" s="260"/>
      <c r="J131" s="260"/>
      <c r="K131" s="261"/>
      <c r="L131" s="260"/>
      <c r="M131" s="329">
        <f>(M130-E130)/E130</f>
        <v>4.0952337178838949E-2</v>
      </c>
      <c r="N131" s="243">
        <f t="shared" ref="N131" si="96">(N130-F130)/F130</f>
        <v>6.1723766227679534E-2</v>
      </c>
      <c r="O131" s="243">
        <f>(O130-G130)/G130</f>
        <v>-0.20013437473754939</v>
      </c>
      <c r="P131" s="243">
        <f>(P130-H130)/H130</f>
        <v>-0.39034840943518723</v>
      </c>
      <c r="Q131" s="243">
        <f>(Q130-I130)/I130</f>
        <v>-0.26196453476788201</v>
      </c>
      <c r="R131" s="243"/>
      <c r="S131" s="243">
        <f t="shared" ref="S131" si="97">(S130-K130)/K130</f>
        <v>-3.8231601602199933E-2</v>
      </c>
      <c r="T131" s="330" t="str">
        <f t="shared" ref="T131" si="98">IF(R131&lt;&gt;"",(T130-L130)/L130,"")</f>
        <v/>
      </c>
      <c r="U131" s="1"/>
      <c r="V131" s="1"/>
      <c r="W131" s="1"/>
      <c r="X131" s="1"/>
    </row>
    <row r="132" spans="2:24" x14ac:dyDescent="0.25">
      <c r="B132" s="224"/>
      <c r="C132" s="218"/>
      <c r="D132" s="232" t="s">
        <v>166</v>
      </c>
      <c r="E132" s="259">
        <v>33060</v>
      </c>
      <c r="F132" s="260">
        <v>32890</v>
      </c>
      <c r="G132" s="260">
        <v>36847</v>
      </c>
      <c r="H132" s="260">
        <v>34546</v>
      </c>
      <c r="I132" s="260">
        <v>38137</v>
      </c>
      <c r="J132" s="260">
        <v>36465</v>
      </c>
      <c r="K132" s="261">
        <f>SUM(E132:G132)</f>
        <v>102797</v>
      </c>
      <c r="L132" s="260">
        <f>SUM(H132:J132)</f>
        <v>109148</v>
      </c>
      <c r="M132" s="343">
        <v>33589</v>
      </c>
      <c r="N132" s="260">
        <v>34109</v>
      </c>
      <c r="O132" s="260">
        <v>25256</v>
      </c>
      <c r="P132" s="260">
        <v>16796</v>
      </c>
      <c r="Q132" s="260">
        <v>23904</v>
      </c>
      <c r="R132" s="260"/>
      <c r="S132" s="260">
        <f>SUM(M132:O132)</f>
        <v>92954</v>
      </c>
      <c r="T132" s="344" t="str">
        <f t="shared" ref="T132" si="99">IF(R132&lt;&gt;"",SUM(N132:P132),"")</f>
        <v/>
      </c>
      <c r="U132" s="1"/>
      <c r="V132" s="1"/>
      <c r="W132" s="1"/>
      <c r="X132" s="1"/>
    </row>
    <row r="133" spans="2:24" x14ac:dyDescent="0.25">
      <c r="B133" s="235"/>
      <c r="C133" s="218"/>
      <c r="D133" s="232" t="s">
        <v>52</v>
      </c>
      <c r="E133" s="259"/>
      <c r="F133" s="260"/>
      <c r="G133" s="260"/>
      <c r="H133" s="260"/>
      <c r="I133" s="260"/>
      <c r="J133" s="260"/>
      <c r="K133" s="261"/>
      <c r="L133" s="260"/>
      <c r="M133" s="329">
        <f>(M132-E132)/E132</f>
        <v>1.6001209921355113E-2</v>
      </c>
      <c r="N133" s="243">
        <f t="shared" ref="N133" si="100">(N132-F132)/F132</f>
        <v>3.7062937062937062E-2</v>
      </c>
      <c r="O133" s="243">
        <f>(O132-G132)/G132</f>
        <v>-0.31457106413005131</v>
      </c>
      <c r="P133" s="243">
        <f>(P132-H132)/H132</f>
        <v>-0.51380767672089389</v>
      </c>
      <c r="Q133" s="243">
        <f>(Q132-I132)/I132</f>
        <v>-0.3732071216928442</v>
      </c>
      <c r="R133" s="243"/>
      <c r="S133" s="243">
        <f t="shared" ref="S133" si="101">(S132-K132)/K132</f>
        <v>-9.575182155121259E-2</v>
      </c>
      <c r="T133" s="330" t="str">
        <f t="shared" ref="T133" si="102">IF(R133&lt;&gt;"",(T132-L132)/L132,"")</f>
        <v/>
      </c>
      <c r="U133" s="1"/>
      <c r="V133" s="1"/>
      <c r="W133" s="1"/>
      <c r="X133" s="1"/>
    </row>
    <row r="134" spans="2:24" x14ac:dyDescent="0.25">
      <c r="B134" s="224"/>
      <c r="C134" s="218"/>
      <c r="D134" s="232" t="s">
        <v>167</v>
      </c>
      <c r="E134" s="259">
        <v>65.810647307924995</v>
      </c>
      <c r="F134" s="260">
        <v>64.873821830343573</v>
      </c>
      <c r="G134" s="260">
        <v>64.629413520775103</v>
      </c>
      <c r="H134" s="260">
        <v>66.881838707809877</v>
      </c>
      <c r="I134" s="260">
        <v>65.802239295172669</v>
      </c>
      <c r="J134" s="260">
        <v>66.962841080488133</v>
      </c>
      <c r="K134" s="261">
        <f>K130*1000/K132</f>
        <v>65.087502553576456</v>
      </c>
      <c r="L134" s="260">
        <f>L130*1000/L132</f>
        <v>66.531681753215821</v>
      </c>
      <c r="M134" s="343">
        <v>67.426836166602158</v>
      </c>
      <c r="N134" s="260">
        <v>66.416488316866506</v>
      </c>
      <c r="O134" s="260">
        <v>75.419702248970538</v>
      </c>
      <c r="P134" s="260">
        <v>83.865206001428916</v>
      </c>
      <c r="Q134" s="260">
        <v>77.480756358768417</v>
      </c>
      <c r="R134" s="260"/>
      <c r="S134" s="260">
        <f>S130*1000/S132</f>
        <v>69.227790089721793</v>
      </c>
      <c r="T134" s="344" t="str">
        <f t="shared" ref="T134" si="103">IF(R134&lt;&gt;"",SUM(N134:P134),"")</f>
        <v/>
      </c>
      <c r="U134" s="1"/>
      <c r="V134" s="1"/>
      <c r="W134" s="1"/>
      <c r="X134" s="1"/>
    </row>
    <row r="135" spans="2:24" x14ac:dyDescent="0.25">
      <c r="B135" s="224"/>
      <c r="C135" s="218"/>
      <c r="D135" s="232" t="s">
        <v>52</v>
      </c>
      <c r="E135" s="259"/>
      <c r="F135" s="260"/>
      <c r="G135" s="260"/>
      <c r="H135" s="260"/>
      <c r="I135" s="260"/>
      <c r="J135" s="260"/>
      <c r="K135" s="261"/>
      <c r="L135" s="260"/>
      <c r="M135" s="329">
        <f>(M134-E134)/E134</f>
        <v>2.4558166874048343E-2</v>
      </c>
      <c r="N135" s="243">
        <f t="shared" ref="N135" si="104">(N134-F134)/F134</f>
        <v>2.3779491372610609E-2</v>
      </c>
      <c r="O135" s="243">
        <f>(O134-G134)/G134</f>
        <v>0.16695631509524531</v>
      </c>
      <c r="P135" s="243">
        <f>(P134-H134)/H134</f>
        <v>0.25393092686663638</v>
      </c>
      <c r="Q135" s="243">
        <f>(Q134-I134)/I134</f>
        <v>0.17747902181882888</v>
      </c>
      <c r="R135" s="243"/>
      <c r="S135" s="243">
        <f t="shared" ref="S135" si="105">(S134-K134)/K134</f>
        <v>6.3611098501394792E-2</v>
      </c>
      <c r="T135" s="330" t="str">
        <f t="shared" ref="T135" si="106">IF(R135&lt;&gt;"",(T134-L134)/L134,"")</f>
        <v/>
      </c>
      <c r="U135" s="1"/>
      <c r="V135" s="1"/>
      <c r="W135" s="1"/>
      <c r="X135" s="1"/>
    </row>
    <row r="136" spans="2:24" ht="24.75" x14ac:dyDescent="0.25">
      <c r="B136" s="359" t="s">
        <v>172</v>
      </c>
      <c r="C136" s="218"/>
      <c r="D136" s="232" t="s">
        <v>165</v>
      </c>
      <c r="E136" s="259">
        <v>2144.4</v>
      </c>
      <c r="F136" s="260">
        <v>2102</v>
      </c>
      <c r="G136" s="260">
        <v>2344.3000000000002</v>
      </c>
      <c r="H136" s="260">
        <v>2273</v>
      </c>
      <c r="I136" s="260">
        <v>2471.8000000000002</v>
      </c>
      <c r="J136" s="260">
        <v>2403.8000000000002</v>
      </c>
      <c r="K136" s="261">
        <f>SUM(E136:G136)</f>
        <v>6590.7</v>
      </c>
      <c r="L136" s="260">
        <f>SUM(H136:J136)</f>
        <v>7148.6</v>
      </c>
      <c r="M136" s="343">
        <v>2235.5</v>
      </c>
      <c r="N136" s="260">
        <v>2235.6999999999998</v>
      </c>
      <c r="O136" s="260">
        <v>1881.2</v>
      </c>
      <c r="P136" s="260">
        <v>1395.6</v>
      </c>
      <c r="Q136" s="260">
        <v>1835.9</v>
      </c>
      <c r="R136" s="260"/>
      <c r="S136" s="260">
        <f>SUM(M136:O136)</f>
        <v>6352.4</v>
      </c>
      <c r="T136" s="344" t="str">
        <f t="shared" ref="T136" si="107">IF(R136&lt;&gt;"",SUM(N136:P136),"")</f>
        <v/>
      </c>
      <c r="U136" s="1"/>
      <c r="V136" s="1"/>
      <c r="W136" s="1"/>
      <c r="X136" s="1"/>
    </row>
    <row r="137" spans="2:24" x14ac:dyDescent="0.25">
      <c r="B137" s="234"/>
      <c r="C137" s="218"/>
      <c r="D137" s="232" t="s">
        <v>52</v>
      </c>
      <c r="E137" s="259"/>
      <c r="F137" s="260"/>
      <c r="G137" s="260"/>
      <c r="H137" s="260"/>
      <c r="I137" s="260"/>
      <c r="J137" s="260"/>
      <c r="K137" s="261"/>
      <c r="L137" s="260"/>
      <c r="M137" s="329">
        <f>(M136-E136)/E136</f>
        <v>4.248274575638869E-2</v>
      </c>
      <c r="N137" s="243">
        <f t="shared" ref="N137" si="108">(N136-F136)/F136</f>
        <v>6.360608943862979E-2</v>
      </c>
      <c r="O137" s="243">
        <f>(O136-G136)/G136</f>
        <v>-0.19754297658149558</v>
      </c>
      <c r="P137" s="243">
        <f>(P136-H136)/H136</f>
        <v>-0.38600967883853943</v>
      </c>
      <c r="Q137" s="243">
        <f>(Q136-I136)/I136</f>
        <v>-0.25726191439436852</v>
      </c>
      <c r="R137" s="243"/>
      <c r="S137" s="243">
        <f t="shared" ref="S137" si="109">(S136-K136)/K136</f>
        <v>-3.6157009118910011E-2</v>
      </c>
      <c r="T137" s="330" t="str">
        <f t="shared" ref="T137" si="110">IF(R137&lt;&gt;"",(T136-L136)/L136,"")</f>
        <v/>
      </c>
      <c r="U137" s="1"/>
      <c r="V137" s="1"/>
      <c r="W137" s="1"/>
      <c r="X137" s="1"/>
    </row>
    <row r="138" spans="2:24" x14ac:dyDescent="0.25">
      <c r="B138" s="224"/>
      <c r="C138" s="218"/>
      <c r="D138" s="232" t="s">
        <v>166</v>
      </c>
      <c r="E138" s="259">
        <v>32797</v>
      </c>
      <c r="F138" s="260">
        <v>32613</v>
      </c>
      <c r="G138" s="260">
        <v>36536</v>
      </c>
      <c r="H138" s="260">
        <v>34228</v>
      </c>
      <c r="I138" s="260">
        <v>37821</v>
      </c>
      <c r="J138" s="260">
        <v>36131</v>
      </c>
      <c r="K138" s="261">
        <f>SUM(E138:G138)</f>
        <v>101946</v>
      </c>
      <c r="L138" s="260">
        <f>SUM(H138:J138)</f>
        <v>108180</v>
      </c>
      <c r="M138" s="343">
        <v>33348</v>
      </c>
      <c r="N138" s="260">
        <v>33848</v>
      </c>
      <c r="O138" s="260">
        <v>25073</v>
      </c>
      <c r="P138" s="260">
        <v>16710</v>
      </c>
      <c r="Q138" s="260">
        <v>23784</v>
      </c>
      <c r="R138" s="260"/>
      <c r="S138" s="260">
        <f>SUM(M138:O138)</f>
        <v>92269</v>
      </c>
      <c r="T138" s="344" t="str">
        <f t="shared" ref="T138" si="111">IF(R138&lt;&gt;"",SUM(N138:P138),"")</f>
        <v/>
      </c>
      <c r="U138" s="1"/>
      <c r="V138" s="1"/>
      <c r="W138" s="1"/>
      <c r="X138" s="1"/>
    </row>
    <row r="139" spans="2:24" x14ac:dyDescent="0.25">
      <c r="B139" s="235"/>
      <c r="C139" s="218"/>
      <c r="D139" s="232" t="s">
        <v>52</v>
      </c>
      <c r="E139" s="259"/>
      <c r="F139" s="260"/>
      <c r="G139" s="260"/>
      <c r="H139" s="260"/>
      <c r="I139" s="260"/>
      <c r="J139" s="260"/>
      <c r="K139" s="261"/>
      <c r="L139" s="260"/>
      <c r="M139" s="329">
        <f>(M138-E138)/E138</f>
        <v>1.680031710217398E-2</v>
      </c>
      <c r="N139" s="243">
        <f t="shared" ref="N139" si="112">(N138-F138)/F138</f>
        <v>3.7868334713151194E-2</v>
      </c>
      <c r="O139" s="243">
        <f>(O138-G138)/G138</f>
        <v>-0.31374534705495949</v>
      </c>
      <c r="P139" s="243">
        <f>(P138-H138)/H138</f>
        <v>-0.51180320205679564</v>
      </c>
      <c r="Q139" s="243">
        <f>(Q138-I138)/I138</f>
        <v>-0.3711430157848814</v>
      </c>
      <c r="R139" s="243"/>
      <c r="S139" s="243">
        <f t="shared" ref="S139" si="113">(S138-K138)/K138</f>
        <v>-9.4922802267867298E-2</v>
      </c>
      <c r="T139" s="330" t="str">
        <f t="shared" ref="T139" si="114">IF(R139&lt;&gt;"",(T138-L138)/L138,"")</f>
        <v/>
      </c>
      <c r="U139" s="1"/>
      <c r="V139" s="1"/>
      <c r="W139" s="1"/>
      <c r="X139" s="1"/>
    </row>
    <row r="140" spans="2:24" x14ac:dyDescent="0.25">
      <c r="B140" s="224"/>
      <c r="C140" s="218"/>
      <c r="D140" s="232" t="s">
        <v>167</v>
      </c>
      <c r="E140" s="259">
        <v>65.384029027045159</v>
      </c>
      <c r="F140" s="260">
        <v>64.452825560359372</v>
      </c>
      <c r="G140" s="260">
        <v>64.16411210860521</v>
      </c>
      <c r="H140" s="260">
        <v>66.407619492812898</v>
      </c>
      <c r="I140" s="260">
        <v>65.355225932682899</v>
      </c>
      <c r="J140" s="260">
        <v>66.53012648418256</v>
      </c>
      <c r="K140" s="261">
        <f>K136*1000/K138</f>
        <v>64.648931787416871</v>
      </c>
      <c r="L140" s="260">
        <f>L136*1000/L138</f>
        <v>66.080606396746163</v>
      </c>
      <c r="M140" s="343">
        <v>67.035504378073654</v>
      </c>
      <c r="N140" s="260">
        <v>66.051169936185303</v>
      </c>
      <c r="O140" s="260">
        <v>75.028915566545692</v>
      </c>
      <c r="P140" s="260">
        <v>83.518850987432671</v>
      </c>
      <c r="Q140" s="260">
        <v>77.190548267743026</v>
      </c>
      <c r="R140" s="260"/>
      <c r="S140" s="260">
        <f>S136*1000/S138</f>
        <v>68.846524834993332</v>
      </c>
      <c r="T140" s="344" t="str">
        <f t="shared" ref="T140" si="115">IF(R140&lt;&gt;"",SUM(N140:P140),"")</f>
        <v/>
      </c>
      <c r="U140" s="1"/>
      <c r="V140" s="1"/>
      <c r="W140" s="1"/>
      <c r="X140" s="1"/>
    </row>
    <row r="141" spans="2:24" x14ac:dyDescent="0.25">
      <c r="B141" s="224"/>
      <c r="C141" s="218"/>
      <c r="D141" s="232" t="s">
        <v>52</v>
      </c>
      <c r="E141" s="259"/>
      <c r="F141" s="260"/>
      <c r="G141" s="260"/>
      <c r="H141" s="260"/>
      <c r="I141" s="260"/>
      <c r="J141" s="260"/>
      <c r="K141" s="261"/>
      <c r="L141" s="260"/>
      <c r="M141" s="329">
        <f>(M140-E140)/E140</f>
        <v>2.5258084819847763E-2</v>
      </c>
      <c r="N141" s="243">
        <f t="shared" ref="N141" si="116">(N140-F140)/F140</f>
        <v>2.479867037526693E-2</v>
      </c>
      <c r="O141" s="243">
        <f>(O140-G140)/G140</f>
        <v>0.16932835351248282</v>
      </c>
      <c r="P141" s="243">
        <f>(P140-H140)/H140</f>
        <v>0.25766970153886742</v>
      </c>
      <c r="Q141" s="243">
        <f>(Q140-I140)/I140</f>
        <v>0.18109221054871311</v>
      </c>
      <c r="R141" s="243"/>
      <c r="S141" s="243">
        <f t="shared" ref="S141" si="117">(S140-K140)/K140</f>
        <v>6.4929039529675131E-2</v>
      </c>
      <c r="T141" s="330" t="str">
        <f t="shared" ref="T141" si="118">IF(R141&lt;&gt;"",(T140-L140)/L140,"")</f>
        <v/>
      </c>
      <c r="U141" s="1"/>
      <c r="V141" s="1"/>
      <c r="W141" s="1"/>
      <c r="X141" s="1"/>
    </row>
    <row r="142" spans="2:24" ht="24.75" x14ac:dyDescent="0.25">
      <c r="B142" s="359" t="s">
        <v>173</v>
      </c>
      <c r="C142" s="218"/>
      <c r="D142" s="232" t="s">
        <v>165</v>
      </c>
      <c r="E142" s="259">
        <v>31.3</v>
      </c>
      <c r="F142" s="260">
        <v>31.7</v>
      </c>
      <c r="G142" s="260">
        <v>37.1</v>
      </c>
      <c r="H142" s="260">
        <v>37.5</v>
      </c>
      <c r="I142" s="260">
        <v>37.700000000000003</v>
      </c>
      <c r="J142" s="260">
        <v>38</v>
      </c>
      <c r="K142" s="261">
        <f>SUM(E142:G142)</f>
        <v>100.1</v>
      </c>
      <c r="L142" s="260">
        <f>SUM(H142:J142)</f>
        <v>113.2</v>
      </c>
      <c r="M142" s="343">
        <v>29.3</v>
      </c>
      <c r="N142" s="260">
        <v>29.7</v>
      </c>
      <c r="O142" s="260">
        <v>23.6</v>
      </c>
      <c r="P142" s="260">
        <v>13</v>
      </c>
      <c r="Q142" s="260">
        <v>16.2</v>
      </c>
      <c r="R142" s="260"/>
      <c r="S142" s="260">
        <f>SUM(M142:O142)</f>
        <v>82.6</v>
      </c>
      <c r="T142" s="344" t="str">
        <f t="shared" ref="T142" si="119">IF(R142&lt;&gt;"",SUM(N142:P142),"")</f>
        <v/>
      </c>
      <c r="U142" s="1"/>
      <c r="V142" s="1"/>
      <c r="W142" s="1"/>
      <c r="X142" s="1"/>
    </row>
    <row r="143" spans="2:24" x14ac:dyDescent="0.25">
      <c r="B143" s="234"/>
      <c r="C143" s="218"/>
      <c r="D143" s="232" t="s">
        <v>52</v>
      </c>
      <c r="E143" s="259"/>
      <c r="F143" s="260"/>
      <c r="G143" s="260"/>
      <c r="H143" s="260"/>
      <c r="I143" s="260"/>
      <c r="J143" s="260"/>
      <c r="K143" s="261"/>
      <c r="L143" s="260"/>
      <c r="M143" s="329">
        <f>(M142-E142)/E142</f>
        <v>-6.3897763578274758E-2</v>
      </c>
      <c r="N143" s="243">
        <f t="shared" ref="N143" si="120">(N142-F142)/F142</f>
        <v>-6.3091482649842268E-2</v>
      </c>
      <c r="O143" s="243">
        <f>(O142-G142)/G142</f>
        <v>-0.36388140161725063</v>
      </c>
      <c r="P143" s="243">
        <f>(P142-H142)/H142</f>
        <v>-0.65333333333333332</v>
      </c>
      <c r="Q143" s="243">
        <f>(Q142-I142)/I142</f>
        <v>-0.57029177718832902</v>
      </c>
      <c r="R143" s="243"/>
      <c r="S143" s="243">
        <f t="shared" ref="S143" si="121">(S142-K142)/K142</f>
        <v>-0.17482517482517484</v>
      </c>
      <c r="T143" s="330" t="str">
        <f t="shared" ref="T143" si="122">IF(R143&lt;&gt;"",(T142-L142)/L142,"")</f>
        <v/>
      </c>
      <c r="U143" s="1"/>
      <c r="V143" s="1"/>
      <c r="W143" s="1"/>
      <c r="X143" s="1"/>
    </row>
    <row r="144" spans="2:24" x14ac:dyDescent="0.25">
      <c r="B144" s="224"/>
      <c r="C144" s="218"/>
      <c r="D144" s="232" t="s">
        <v>166</v>
      </c>
      <c r="E144" s="259">
        <v>263</v>
      </c>
      <c r="F144" s="260">
        <v>277</v>
      </c>
      <c r="G144" s="260">
        <v>311</v>
      </c>
      <c r="H144" s="260">
        <v>318</v>
      </c>
      <c r="I144" s="260">
        <v>316</v>
      </c>
      <c r="J144" s="260">
        <v>334</v>
      </c>
      <c r="K144" s="261">
        <f>SUM(E144:G144)</f>
        <v>851</v>
      </c>
      <c r="L144" s="260">
        <f>SUM(H144:J144)</f>
        <v>968</v>
      </c>
      <c r="M144" s="343">
        <v>241</v>
      </c>
      <c r="N144" s="260">
        <v>261</v>
      </c>
      <c r="O144" s="260">
        <v>183</v>
      </c>
      <c r="P144" s="260">
        <v>86</v>
      </c>
      <c r="Q144" s="260">
        <v>120</v>
      </c>
      <c r="R144" s="260"/>
      <c r="S144" s="260">
        <f>SUM(M144:O144)</f>
        <v>685</v>
      </c>
      <c r="T144" s="344" t="str">
        <f t="shared" ref="T144" si="123">IF(R144&lt;&gt;"",SUM(N144:P144),"")</f>
        <v/>
      </c>
      <c r="U144" s="1"/>
      <c r="V144" s="1"/>
      <c r="W144" s="1"/>
      <c r="X144" s="1"/>
    </row>
    <row r="145" spans="2:24" x14ac:dyDescent="0.25">
      <c r="B145" s="235"/>
      <c r="C145" s="218"/>
      <c r="D145" s="232" t="s">
        <v>52</v>
      </c>
      <c r="E145" s="259"/>
      <c r="F145" s="260"/>
      <c r="G145" s="260"/>
      <c r="H145" s="260"/>
      <c r="I145" s="260"/>
      <c r="J145" s="260"/>
      <c r="K145" s="261"/>
      <c r="L145" s="260"/>
      <c r="M145" s="329">
        <f>(M144-E144)/E144</f>
        <v>-8.3650190114068435E-2</v>
      </c>
      <c r="N145" s="243">
        <f t="shared" ref="N145" si="124">(N144-F144)/F144</f>
        <v>-5.7761732851985562E-2</v>
      </c>
      <c r="O145" s="243">
        <f>(O144-G144)/G144</f>
        <v>-0.41157556270096463</v>
      </c>
      <c r="P145" s="243">
        <f>(P144-H144)/H144</f>
        <v>-0.72955974842767291</v>
      </c>
      <c r="Q145" s="243">
        <f>(Q144-I144)/I144</f>
        <v>-0.620253164556962</v>
      </c>
      <c r="R145" s="243"/>
      <c r="S145" s="243">
        <f t="shared" ref="S145" si="125">(S144-K144)/K144</f>
        <v>-0.19506462984723855</v>
      </c>
      <c r="T145" s="330" t="str">
        <f t="shared" ref="T145" si="126">IF(R145&lt;&gt;"",(T144-L144)/L144,"")</f>
        <v/>
      </c>
      <c r="U145" s="1"/>
      <c r="V145" s="1"/>
      <c r="W145" s="1"/>
      <c r="X145" s="1"/>
    </row>
    <row r="146" spans="2:24" x14ac:dyDescent="0.25">
      <c r="B146" s="224"/>
      <c r="C146" s="218"/>
      <c r="D146" s="232" t="s">
        <v>167</v>
      </c>
      <c r="E146" s="259">
        <v>119.01140684410646</v>
      </c>
      <c r="F146" s="260">
        <v>114.4404332129964</v>
      </c>
      <c r="G146" s="260">
        <v>119.29260450160771</v>
      </c>
      <c r="H146" s="260">
        <v>117.9245283018868</v>
      </c>
      <c r="I146" s="260">
        <v>119.30379746835443</v>
      </c>
      <c r="J146" s="260">
        <v>113.77245508982035</v>
      </c>
      <c r="K146" s="261">
        <f>K142*1000/K144</f>
        <v>117.62632197414806</v>
      </c>
      <c r="L146" s="260">
        <f>L142*1000/L144</f>
        <v>116.94214876033058</v>
      </c>
      <c r="M146" s="343">
        <v>121.57676348547717</v>
      </c>
      <c r="N146" s="260">
        <v>113.79310344827586</v>
      </c>
      <c r="O146" s="260">
        <v>128.96174863387978</v>
      </c>
      <c r="P146" s="260">
        <v>151.16279069767441</v>
      </c>
      <c r="Q146" s="260">
        <v>135</v>
      </c>
      <c r="R146" s="260"/>
      <c r="S146" s="260">
        <f>S142*1000/S144</f>
        <v>120.58394160583941</v>
      </c>
      <c r="T146" s="344" t="str">
        <f t="shared" ref="T146" si="127">IF(R146&lt;&gt;"",SUM(N146:P146),"")</f>
        <v/>
      </c>
      <c r="U146" s="1"/>
      <c r="V146" s="1"/>
      <c r="W146" s="1"/>
      <c r="X146" s="1"/>
    </row>
    <row r="147" spans="2:24" x14ac:dyDescent="0.25">
      <c r="B147" s="224"/>
      <c r="C147" s="218"/>
      <c r="D147" s="232" t="s">
        <v>52</v>
      </c>
      <c r="E147" s="259"/>
      <c r="F147" s="260"/>
      <c r="G147" s="260"/>
      <c r="H147" s="260"/>
      <c r="I147" s="260"/>
      <c r="J147" s="260"/>
      <c r="K147" s="261"/>
      <c r="L147" s="260"/>
      <c r="M147" s="329">
        <f>(M146-E146)/E146</f>
        <v>2.1555552609600556E-2</v>
      </c>
      <c r="N147" s="243">
        <f t="shared" ref="N147" si="128">(N146-F146)/F146</f>
        <v>-5.6564777548135381E-3</v>
      </c>
      <c r="O147" s="243">
        <f>(O146-G146)/G146</f>
        <v>8.1054011459207889E-2</v>
      </c>
      <c r="P147" s="243">
        <f>(P146-H146)/H146</f>
        <v>0.28186046511627899</v>
      </c>
      <c r="Q147" s="243">
        <f>(Q146-I146)/I146</f>
        <v>0.13156498673740052</v>
      </c>
      <c r="R147" s="243"/>
      <c r="S147" s="243">
        <f t="shared" ref="S147" si="129">(S146-K146)/K146</f>
        <v>2.5144198866826631E-2</v>
      </c>
      <c r="T147" s="330" t="str">
        <f t="shared" ref="T147" si="130">IF(R147&lt;&gt;"",(T146-L146)/L146,"")</f>
        <v/>
      </c>
      <c r="U147" s="1"/>
      <c r="V147" s="1"/>
      <c r="W147" s="1"/>
      <c r="X147" s="1"/>
    </row>
    <row r="148" spans="2:24" ht="24.75" customHeight="1" x14ac:dyDescent="0.25">
      <c r="B148" s="359" t="s">
        <v>238</v>
      </c>
      <c r="C148" s="218"/>
      <c r="D148" s="232" t="s">
        <v>165</v>
      </c>
      <c r="E148" s="259">
        <v>115.2</v>
      </c>
      <c r="F148" s="260">
        <v>96.7</v>
      </c>
      <c r="G148" s="260">
        <v>114.7</v>
      </c>
      <c r="H148" s="260">
        <v>130</v>
      </c>
      <c r="I148" s="260">
        <v>140.4</v>
      </c>
      <c r="J148" s="260">
        <v>141.6</v>
      </c>
      <c r="K148" s="261">
        <f>SUM(E148:G148)</f>
        <v>326.60000000000002</v>
      </c>
      <c r="L148" s="260">
        <f>SUM(H148:J148)</f>
        <v>412</v>
      </c>
      <c r="M148" s="343">
        <v>110.9</v>
      </c>
      <c r="N148" s="260">
        <v>101.2</v>
      </c>
      <c r="O148" s="260">
        <v>81.3</v>
      </c>
      <c r="P148" s="260">
        <v>49.1</v>
      </c>
      <c r="Q148" s="260">
        <v>62.3</v>
      </c>
      <c r="R148" s="260"/>
      <c r="S148" s="260">
        <f>SUM(M148:O148)</f>
        <v>293.40000000000003</v>
      </c>
      <c r="T148" s="344" t="str">
        <f t="shared" ref="T148" si="131">IF(R148&lt;&gt;"",SUM(N148:P148),"")</f>
        <v/>
      </c>
      <c r="U148" s="1"/>
      <c r="V148" s="1"/>
      <c r="W148" s="1"/>
      <c r="X148" s="1"/>
    </row>
    <row r="149" spans="2:24" ht="26.25" customHeight="1" x14ac:dyDescent="0.25">
      <c r="B149" s="234"/>
      <c r="C149" s="218"/>
      <c r="D149" s="232" t="s">
        <v>52</v>
      </c>
      <c r="E149" s="259"/>
      <c r="F149" s="260"/>
      <c r="G149" s="260"/>
      <c r="H149" s="260"/>
      <c r="I149" s="260"/>
      <c r="J149" s="260"/>
      <c r="K149" s="261"/>
      <c r="L149" s="260"/>
      <c r="M149" s="329">
        <f>(M148-E148)/E148</f>
        <v>-3.732638888888886E-2</v>
      </c>
      <c r="N149" s="243">
        <f t="shared" ref="N149" si="132">(N148-F148)/F148</f>
        <v>4.6535677352637021E-2</v>
      </c>
      <c r="O149" s="243">
        <f>(O148-G148)/G148</f>
        <v>-0.29119442022667835</v>
      </c>
      <c r="P149" s="243">
        <f>(P148-H148)/H148</f>
        <v>-0.62230769230769234</v>
      </c>
      <c r="Q149" s="243">
        <f>(Q148-I148)/I148</f>
        <v>-0.55626780626780625</v>
      </c>
      <c r="R149" s="243"/>
      <c r="S149" s="243">
        <f t="shared" ref="S149" si="133">(S148-K148)/K148</f>
        <v>-0.10165339865278625</v>
      </c>
      <c r="T149" s="330" t="str">
        <f t="shared" ref="T149" si="134">IF(R149&lt;&gt;"",(T148-L148)/L148,"")</f>
        <v/>
      </c>
      <c r="U149" s="1"/>
      <c r="V149" s="1"/>
      <c r="W149" s="1"/>
      <c r="X149" s="1"/>
    </row>
    <row r="150" spans="2:24" x14ac:dyDescent="0.25">
      <c r="B150" s="224"/>
      <c r="C150" s="218"/>
      <c r="D150" s="232" t="s">
        <v>166</v>
      </c>
      <c r="E150" s="259">
        <v>980</v>
      </c>
      <c r="F150" s="260">
        <v>843</v>
      </c>
      <c r="G150" s="260">
        <v>1004</v>
      </c>
      <c r="H150" s="260">
        <v>1108</v>
      </c>
      <c r="I150" s="260">
        <v>1203</v>
      </c>
      <c r="J150" s="260">
        <v>1215</v>
      </c>
      <c r="K150" s="261">
        <f>SUM(E150:G150)</f>
        <v>2827</v>
      </c>
      <c r="L150" s="260">
        <f>SUM(H150:J150)</f>
        <v>3526</v>
      </c>
      <c r="M150" s="343">
        <v>942</v>
      </c>
      <c r="N150" s="260">
        <v>881</v>
      </c>
      <c r="O150" s="260">
        <v>657</v>
      </c>
      <c r="P150" s="260">
        <v>365</v>
      </c>
      <c r="Q150" s="260">
        <v>482</v>
      </c>
      <c r="R150" s="260"/>
      <c r="S150" s="260">
        <f>SUM(M150:O150)</f>
        <v>2480</v>
      </c>
      <c r="T150" s="344" t="str">
        <f t="shared" ref="T150" si="135">IF(R150&lt;&gt;"",SUM(N150:P150),"")</f>
        <v/>
      </c>
      <c r="U150" s="1"/>
      <c r="V150" s="1"/>
      <c r="W150" s="1"/>
      <c r="X150" s="1"/>
    </row>
    <row r="151" spans="2:24" x14ac:dyDescent="0.25">
      <c r="B151" s="235"/>
      <c r="C151" s="218"/>
      <c r="D151" s="232" t="s">
        <v>52</v>
      </c>
      <c r="E151" s="259"/>
      <c r="F151" s="260"/>
      <c r="G151" s="260"/>
      <c r="H151" s="260"/>
      <c r="I151" s="260"/>
      <c r="J151" s="260"/>
      <c r="K151" s="261"/>
      <c r="L151" s="260"/>
      <c r="M151" s="329">
        <f>(M150-E150)/E150</f>
        <v>-3.8775510204081633E-2</v>
      </c>
      <c r="N151" s="243">
        <f t="shared" ref="N151" si="136">(N150-F150)/F150</f>
        <v>4.5077105575326216E-2</v>
      </c>
      <c r="O151" s="243">
        <f>(O150-G150)/G150</f>
        <v>-0.34561752988047811</v>
      </c>
      <c r="P151" s="243">
        <f>(P150-H150)/H150</f>
        <v>-0.67057761732851984</v>
      </c>
      <c r="Q151" s="243">
        <f>(Q150-I150)/I150</f>
        <v>-0.59933499584372407</v>
      </c>
      <c r="R151" s="243"/>
      <c r="S151" s="243">
        <f t="shared" ref="S151" si="137">(S150-K150)/K150</f>
        <v>-0.1227449593208348</v>
      </c>
      <c r="T151" s="330" t="str">
        <f t="shared" ref="T151" si="138">IF(R151&lt;&gt;"",(T150-L150)/L150,"")</f>
        <v/>
      </c>
      <c r="U151" s="1"/>
      <c r="V151" s="1"/>
      <c r="W151" s="1"/>
      <c r="X151" s="1"/>
    </row>
    <row r="152" spans="2:24" x14ac:dyDescent="0.25">
      <c r="B152" s="224"/>
      <c r="C152" s="218"/>
      <c r="D152" s="232" t="s">
        <v>167</v>
      </c>
      <c r="E152" s="259">
        <v>117.55102040816327</v>
      </c>
      <c r="F152" s="260">
        <v>114.70937129300118</v>
      </c>
      <c r="G152" s="260">
        <v>114.24302788844622</v>
      </c>
      <c r="H152" s="260">
        <v>117.32851985559567</v>
      </c>
      <c r="I152" s="260">
        <v>116.70822942643392</v>
      </c>
      <c r="J152" s="260">
        <v>116.54320987654322</v>
      </c>
      <c r="K152" s="261">
        <f>K148*1000/K150</f>
        <v>115.52882914750619</v>
      </c>
      <c r="L152" s="260">
        <f>L148*1000/L150</f>
        <v>116.84628474191719</v>
      </c>
      <c r="M152" s="343">
        <v>117.72823779193206</v>
      </c>
      <c r="N152" s="260">
        <v>114.8694665153235</v>
      </c>
      <c r="O152" s="260">
        <v>123.74429223744292</v>
      </c>
      <c r="P152" s="260">
        <v>134.52054794520549</v>
      </c>
      <c r="Q152" s="260">
        <v>129.25311203319501</v>
      </c>
      <c r="R152" s="260"/>
      <c r="S152" s="260">
        <f>S148*1000/S150</f>
        <v>118.30645161290325</v>
      </c>
      <c r="T152" s="344" t="str">
        <f t="shared" ref="T152" si="139">IF(R152&lt;&gt;"",SUM(N152:P152),"")</f>
        <v/>
      </c>
      <c r="U152" s="1"/>
      <c r="V152" s="1"/>
      <c r="W152" s="1"/>
      <c r="X152" s="1"/>
    </row>
    <row r="153" spans="2:24" x14ac:dyDescent="0.25">
      <c r="B153" s="224"/>
      <c r="C153" s="218"/>
      <c r="D153" s="232" t="s">
        <v>52</v>
      </c>
      <c r="E153" s="259"/>
      <c r="F153" s="260"/>
      <c r="G153" s="260"/>
      <c r="H153" s="260"/>
      <c r="I153" s="260"/>
      <c r="J153" s="260"/>
      <c r="K153" s="261"/>
      <c r="L153" s="260"/>
      <c r="M153" s="333">
        <f>(M152-E152)/E152</f>
        <v>1.5075784383109007E-3</v>
      </c>
      <c r="N153" s="243">
        <f t="shared" ref="N153" si="140">(N152-F152)/F152</f>
        <v>1.3956594872565546E-3</v>
      </c>
      <c r="O153" s="243">
        <f>(O152-G152)/G152</f>
        <v>8.3167126472473277E-2</v>
      </c>
      <c r="P153" s="243">
        <f>(P152-H152)/H152</f>
        <v>0.1465289778714437</v>
      </c>
      <c r="Q153" s="243">
        <f>(Q152-I152)/I152</f>
        <v>0.10748927190835893</v>
      </c>
      <c r="R153" s="243"/>
      <c r="S153" s="243">
        <f t="shared" ref="S153" si="141">(S152-K152)/K152</f>
        <v>2.4042678229263578E-2</v>
      </c>
      <c r="T153" s="334" t="str">
        <f t="shared" ref="T153" si="142">IF(R153&lt;&gt;"",(T152-L152)/L152,"")</f>
        <v/>
      </c>
      <c r="U153" s="1"/>
      <c r="V153" s="1"/>
      <c r="W153" s="1"/>
      <c r="X153" s="1"/>
    </row>
    <row r="154" spans="2:24" x14ac:dyDescent="0.25">
      <c r="B154" s="302" t="s">
        <v>29</v>
      </c>
      <c r="C154" s="302"/>
      <c r="D154" s="302"/>
      <c r="E154" s="302"/>
      <c r="F154" s="302"/>
      <c r="G154" s="302"/>
      <c r="H154" s="302"/>
      <c r="I154" s="302"/>
      <c r="J154" s="302"/>
      <c r="K154" s="302"/>
      <c r="L154" s="302"/>
      <c r="M154" s="302"/>
      <c r="N154" s="302"/>
      <c r="O154" s="302"/>
      <c r="P154" s="302"/>
      <c r="Q154" s="302"/>
      <c r="R154" s="302"/>
      <c r="S154" s="302"/>
      <c r="T154" s="302"/>
      <c r="U154" s="1"/>
      <c r="V154" s="1"/>
      <c r="W154" s="1"/>
      <c r="X154" s="1"/>
    </row>
    <row r="155" spans="2:24" x14ac:dyDescent="0.25">
      <c r="B155" s="303" t="s">
        <v>91</v>
      </c>
      <c r="C155" s="296"/>
      <c r="D155" s="296"/>
      <c r="E155" s="206"/>
      <c r="F155" s="206"/>
      <c r="G155" s="206"/>
      <c r="H155" s="206"/>
      <c r="I155" s="206"/>
      <c r="J155" s="206"/>
      <c r="K155" s="206"/>
      <c r="L155" s="206"/>
      <c r="M155" s="206"/>
      <c r="N155" s="206"/>
      <c r="O155" s="206"/>
      <c r="P155" s="206"/>
      <c r="Q155" s="206"/>
      <c r="R155" s="206"/>
      <c r="S155" s="206"/>
      <c r="T155" s="206"/>
      <c r="U155" s="1"/>
      <c r="V155" s="1"/>
      <c r="W155" s="1"/>
      <c r="X155" s="1"/>
    </row>
    <row r="156" spans="2:24" x14ac:dyDescent="0.25">
      <c r="B156" s="303" t="s">
        <v>92</v>
      </c>
      <c r="C156" s="304"/>
      <c r="D156" s="304"/>
      <c r="E156" s="304"/>
      <c r="F156" s="304"/>
      <c r="G156" s="304"/>
      <c r="H156" s="304"/>
      <c r="I156" s="304"/>
      <c r="J156" s="304"/>
      <c r="K156" s="304"/>
      <c r="L156" s="304"/>
      <c r="M156" s="304"/>
      <c r="N156" s="304"/>
      <c r="O156" s="304"/>
      <c r="P156" s="304"/>
      <c r="Q156" s="304"/>
      <c r="R156" s="304"/>
      <c r="S156" s="304"/>
      <c r="T156" s="304"/>
      <c r="U156" s="1"/>
      <c r="V156" s="1"/>
      <c r="W156" s="1"/>
      <c r="X156" s="1"/>
    </row>
    <row r="157" spans="2:24" x14ac:dyDescent="0.25">
      <c r="B157" s="303" t="s">
        <v>93</v>
      </c>
      <c r="C157" s="304"/>
      <c r="D157" s="304"/>
      <c r="E157" s="304"/>
      <c r="F157" s="304"/>
      <c r="G157" s="304"/>
      <c r="H157" s="304"/>
      <c r="I157" s="304"/>
      <c r="J157" s="304"/>
      <c r="K157" s="304"/>
      <c r="L157" s="304"/>
      <c r="M157" s="304"/>
      <c r="N157" s="304"/>
      <c r="O157" s="304"/>
      <c r="P157" s="304"/>
      <c r="Q157" s="304"/>
      <c r="R157" s="304"/>
      <c r="S157" s="304"/>
      <c r="T157" s="304"/>
    </row>
    <row r="158" spans="2:24" x14ac:dyDescent="0.25">
      <c r="B158" s="303" t="s">
        <v>94</v>
      </c>
      <c r="C158" s="296"/>
      <c r="D158" s="29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</row>
    <row r="159" spans="2:24" x14ac:dyDescent="0.25">
      <c r="B159" s="303" t="s">
        <v>239</v>
      </c>
      <c r="C159" s="296"/>
      <c r="D159" s="296"/>
      <c r="E159" s="206"/>
      <c r="F159" s="206"/>
      <c r="G159" s="206"/>
      <c r="H159" s="206"/>
      <c r="I159" s="206"/>
      <c r="J159" s="206"/>
      <c r="K159" s="206"/>
      <c r="L159" s="206"/>
      <c r="M159" s="206"/>
      <c r="N159" s="206"/>
      <c r="O159" s="206"/>
      <c r="P159" s="206"/>
      <c r="Q159" s="206"/>
      <c r="R159" s="206"/>
      <c r="S159" s="206"/>
      <c r="T159" s="206"/>
    </row>
    <row r="160" spans="2:24" x14ac:dyDescent="0.25">
      <c r="B160" s="303" t="s">
        <v>95</v>
      </c>
      <c r="C160" s="296"/>
      <c r="D160" s="29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6"/>
      <c r="P160" s="206"/>
      <c r="Q160" s="206"/>
      <c r="R160" s="206"/>
      <c r="S160" s="206"/>
      <c r="T160" s="206"/>
    </row>
    <row r="161" spans="2:20" x14ac:dyDescent="0.25">
      <c r="B161" s="303" t="s">
        <v>174</v>
      </c>
      <c r="C161" s="296"/>
      <c r="D161" s="296"/>
      <c r="E161" s="206"/>
      <c r="F161" s="206"/>
      <c r="G161" s="206"/>
      <c r="H161" s="206"/>
      <c r="I161" s="206"/>
      <c r="J161" s="206"/>
      <c r="K161" s="206"/>
      <c r="L161" s="206"/>
      <c r="M161" s="206"/>
      <c r="N161" s="206"/>
      <c r="O161" s="206"/>
      <c r="P161" s="206"/>
      <c r="Q161" s="206"/>
      <c r="R161" s="206"/>
      <c r="S161" s="206"/>
      <c r="T161" s="206"/>
    </row>
    <row r="162" spans="2:20" x14ac:dyDescent="0.25">
      <c r="B162" s="296"/>
      <c r="C162" s="296"/>
      <c r="D162" s="296"/>
      <c r="E162" s="206"/>
      <c r="F162" s="206"/>
      <c r="G162" s="206"/>
      <c r="H162" s="206"/>
      <c r="I162" s="206"/>
      <c r="J162" s="206"/>
      <c r="K162" s="206"/>
      <c r="L162" s="206"/>
      <c r="M162" s="206"/>
      <c r="N162" s="206"/>
      <c r="O162" s="206"/>
      <c r="P162" s="206"/>
      <c r="Q162" s="206"/>
      <c r="R162" s="206"/>
      <c r="S162" s="206"/>
      <c r="T162" s="206"/>
    </row>
    <row r="163" spans="2:20" x14ac:dyDescent="0.25">
      <c r="B163" s="296"/>
      <c r="C163" s="296"/>
      <c r="D163" s="296"/>
      <c r="E163" s="206"/>
      <c r="F163" s="206"/>
      <c r="G163" s="206"/>
      <c r="H163" s="206"/>
      <c r="I163" s="206"/>
      <c r="J163" s="206"/>
      <c r="K163" s="206"/>
      <c r="L163" s="206"/>
      <c r="M163" s="206"/>
      <c r="N163" s="206"/>
      <c r="O163" s="206"/>
      <c r="P163" s="206"/>
      <c r="Q163" s="206"/>
      <c r="R163" s="206"/>
      <c r="S163" s="206"/>
      <c r="T163" s="206"/>
    </row>
    <row r="164" spans="2:20" x14ac:dyDescent="0.25">
      <c r="B164" s="296"/>
      <c r="C164" s="296"/>
      <c r="D164" s="296"/>
      <c r="E164" s="206"/>
      <c r="F164" s="206"/>
      <c r="G164" s="206"/>
      <c r="H164" s="206"/>
      <c r="I164" s="206"/>
      <c r="J164" s="206"/>
      <c r="K164" s="206"/>
      <c r="L164" s="206"/>
      <c r="M164" s="206"/>
      <c r="N164" s="206"/>
      <c r="O164" s="206"/>
      <c r="P164" s="206"/>
      <c r="Q164" s="206"/>
      <c r="R164" s="206"/>
      <c r="S164" s="206"/>
      <c r="T164" s="206"/>
    </row>
  </sheetData>
  <mergeCells count="7">
    <mergeCell ref="B2:S2"/>
    <mergeCell ref="B4:B6"/>
    <mergeCell ref="C4:C6"/>
    <mergeCell ref="D4:D6"/>
    <mergeCell ref="E5:L5"/>
    <mergeCell ref="E4:T4"/>
    <mergeCell ref="M5:T5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"/>
  <sheetViews>
    <sheetView showGridLines="0" topLeftCell="A19" zoomScale="80" zoomScaleNormal="80" workbookViewId="0">
      <selection activeCell="D45" sqref="D45"/>
    </sheetView>
  </sheetViews>
  <sheetFormatPr defaultRowHeight="15" x14ac:dyDescent="0.25"/>
  <cols>
    <col min="1" max="1" width="3.42578125" style="29" customWidth="1"/>
    <col min="2" max="2" width="36.140625" style="29" customWidth="1"/>
    <col min="3" max="3" width="11.7109375" style="29" customWidth="1"/>
    <col min="4" max="4" width="18.28515625" style="29" customWidth="1"/>
    <col min="5" max="12" width="15.5703125" style="29" customWidth="1"/>
    <col min="13" max="16384" width="9.140625" style="29"/>
  </cols>
  <sheetData>
    <row r="1" spans="1:20" ht="29.25" customHeight="1" x14ac:dyDescent="0.25"/>
    <row r="2" spans="1:20" ht="35.1" customHeight="1" x14ac:dyDescent="0.3">
      <c r="B2" s="434" t="s">
        <v>281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0"/>
      <c r="N2" s="40"/>
      <c r="O2" s="40"/>
    </row>
    <row r="3" spans="1:20" ht="15.75" thickBot="1" x14ac:dyDescent="0.3">
      <c r="A3" s="29" t="s">
        <v>102</v>
      </c>
    </row>
    <row r="4" spans="1:20" ht="18" customHeight="1" thickBot="1" x14ac:dyDescent="0.3">
      <c r="B4" s="435" t="s">
        <v>113</v>
      </c>
      <c r="C4" s="437" t="s">
        <v>10</v>
      </c>
      <c r="D4" s="437" t="s">
        <v>45</v>
      </c>
      <c r="E4" s="445" t="s">
        <v>44</v>
      </c>
      <c r="F4" s="446"/>
      <c r="G4" s="446"/>
      <c r="H4" s="446"/>
      <c r="I4" s="446"/>
      <c r="J4" s="446"/>
      <c r="K4" s="446"/>
      <c r="L4" s="447"/>
    </row>
    <row r="5" spans="1:20" ht="18.75" customHeight="1" thickBot="1" x14ac:dyDescent="0.3">
      <c r="B5" s="436"/>
      <c r="C5" s="438"/>
      <c r="D5" s="438"/>
      <c r="E5" s="439">
        <v>2019</v>
      </c>
      <c r="F5" s="440"/>
      <c r="G5" s="440"/>
      <c r="H5" s="441"/>
      <c r="I5" s="439">
        <v>2020</v>
      </c>
      <c r="J5" s="440"/>
      <c r="K5" s="440"/>
      <c r="L5" s="441"/>
    </row>
    <row r="6" spans="1:20" ht="37.5" customHeight="1" x14ac:dyDescent="0.25">
      <c r="B6" s="436"/>
      <c r="C6" s="438"/>
      <c r="D6" s="438"/>
      <c r="E6" s="238" t="s">
        <v>49</v>
      </c>
      <c r="F6" s="238" t="s">
        <v>256</v>
      </c>
      <c r="G6" s="238" t="s">
        <v>258</v>
      </c>
      <c r="H6" s="239" t="s">
        <v>257</v>
      </c>
      <c r="I6" s="238" t="s">
        <v>49</v>
      </c>
      <c r="J6" s="238" t="s">
        <v>256</v>
      </c>
      <c r="K6" s="238" t="s">
        <v>258</v>
      </c>
      <c r="L6" s="239" t="s">
        <v>257</v>
      </c>
    </row>
    <row r="7" spans="1:20" ht="15" customHeight="1" x14ac:dyDescent="0.25">
      <c r="B7" s="217" t="s">
        <v>265</v>
      </c>
      <c r="C7" s="218" t="s">
        <v>266</v>
      </c>
      <c r="D7" s="218"/>
      <c r="E7" s="282"/>
      <c r="F7" s="282"/>
      <c r="G7" s="282"/>
      <c r="H7" s="283"/>
      <c r="I7" s="284"/>
      <c r="J7" s="282"/>
      <c r="K7" s="282"/>
      <c r="L7" s="285"/>
      <c r="M7" s="1"/>
      <c r="N7" s="1"/>
      <c r="O7" s="1"/>
      <c r="P7" s="1"/>
      <c r="Q7" s="1"/>
      <c r="R7" s="1"/>
      <c r="S7" s="1"/>
      <c r="T7" s="1"/>
    </row>
    <row r="8" spans="1:20" x14ac:dyDescent="0.25">
      <c r="B8" s="286" t="s">
        <v>267</v>
      </c>
      <c r="C8" s="218"/>
      <c r="D8" s="218"/>
      <c r="E8" s="243"/>
      <c r="F8" s="243"/>
      <c r="G8" s="243"/>
      <c r="H8" s="244"/>
      <c r="I8" s="242"/>
      <c r="J8" s="243"/>
      <c r="K8" s="243"/>
      <c r="L8" s="245"/>
      <c r="M8" s="1"/>
      <c r="N8" s="1"/>
      <c r="O8" s="1"/>
      <c r="P8" s="1"/>
      <c r="Q8" s="1"/>
      <c r="R8" s="1"/>
      <c r="S8" s="1"/>
      <c r="T8" s="1"/>
    </row>
    <row r="9" spans="1:20" x14ac:dyDescent="0.25">
      <c r="B9" s="281" t="s">
        <v>88</v>
      </c>
      <c r="C9" s="218"/>
      <c r="D9" s="218" t="s">
        <v>246</v>
      </c>
      <c r="E9" s="287">
        <v>6254</v>
      </c>
      <c r="F9" s="288" t="s">
        <v>89</v>
      </c>
      <c r="G9" s="288" t="s">
        <v>89</v>
      </c>
      <c r="H9" s="289" t="s">
        <v>89</v>
      </c>
      <c r="I9" s="276">
        <v>5408</v>
      </c>
      <c r="J9" s="288" t="s">
        <v>89</v>
      </c>
      <c r="K9" s="288" t="s">
        <v>89</v>
      </c>
      <c r="L9" s="278" t="s">
        <v>89</v>
      </c>
      <c r="M9" s="1"/>
      <c r="N9" s="1"/>
      <c r="O9" s="1"/>
      <c r="P9" s="1"/>
      <c r="Q9" s="1"/>
      <c r="R9" s="1"/>
      <c r="S9" s="1"/>
      <c r="T9" s="1"/>
    </row>
    <row r="10" spans="1:20" x14ac:dyDescent="0.25">
      <c r="B10" s="290" t="s">
        <v>268</v>
      </c>
      <c r="C10" s="218"/>
      <c r="D10" s="218" t="s">
        <v>52</v>
      </c>
      <c r="E10" s="288">
        <v>4.2000000000000003E-2</v>
      </c>
      <c r="F10" s="288" t="s">
        <v>89</v>
      </c>
      <c r="G10" s="288" t="s">
        <v>89</v>
      </c>
      <c r="H10" s="291" t="s">
        <v>89</v>
      </c>
      <c r="I10" s="263">
        <v>-0.13500000000000001</v>
      </c>
      <c r="J10" s="288" t="s">
        <v>89</v>
      </c>
      <c r="K10" s="288" t="s">
        <v>89</v>
      </c>
      <c r="L10" s="266" t="s">
        <v>89</v>
      </c>
      <c r="M10" s="1"/>
      <c r="N10" s="1"/>
      <c r="O10" s="1"/>
      <c r="P10" s="1"/>
      <c r="Q10" s="1"/>
      <c r="R10" s="1"/>
      <c r="S10" s="1"/>
      <c r="T10" s="1"/>
    </row>
    <row r="11" spans="1:20" x14ac:dyDescent="0.25">
      <c r="B11" s="281" t="s">
        <v>90</v>
      </c>
      <c r="C11" s="218"/>
      <c r="D11" s="218" t="s">
        <v>246</v>
      </c>
      <c r="E11" s="287">
        <v>2607</v>
      </c>
      <c r="F11" s="288" t="s">
        <v>89</v>
      </c>
      <c r="G11" s="288" t="s">
        <v>89</v>
      </c>
      <c r="H11" s="289" t="s">
        <v>89</v>
      </c>
      <c r="I11" s="276">
        <v>2198</v>
      </c>
      <c r="J11" s="288" t="s">
        <v>89</v>
      </c>
      <c r="K11" s="288" t="s">
        <v>89</v>
      </c>
      <c r="L11" s="278" t="s">
        <v>89</v>
      </c>
      <c r="M11" s="1"/>
      <c r="N11" s="1"/>
      <c r="O11" s="1"/>
      <c r="P11" s="1"/>
      <c r="Q11" s="1"/>
      <c r="R11" s="1"/>
      <c r="S11" s="1"/>
      <c r="T11" s="1"/>
    </row>
    <row r="12" spans="1:20" x14ac:dyDescent="0.25">
      <c r="B12" s="290" t="s">
        <v>269</v>
      </c>
      <c r="C12" s="218"/>
      <c r="D12" s="218" t="s">
        <v>52</v>
      </c>
      <c r="E12" s="288">
        <v>9.5000000000000001E-2</v>
      </c>
      <c r="F12" s="288" t="s">
        <v>89</v>
      </c>
      <c r="G12" s="288" t="s">
        <v>89</v>
      </c>
      <c r="H12" s="291" t="s">
        <v>89</v>
      </c>
      <c r="I12" s="263">
        <v>-0.157</v>
      </c>
      <c r="J12" s="288" t="s">
        <v>89</v>
      </c>
      <c r="K12" s="288" t="s">
        <v>89</v>
      </c>
      <c r="L12" s="266" t="s">
        <v>89</v>
      </c>
      <c r="M12" s="1"/>
      <c r="N12" s="1"/>
      <c r="O12" s="1"/>
      <c r="P12" s="1"/>
      <c r="Q12" s="1"/>
      <c r="R12" s="1"/>
      <c r="S12" s="1"/>
      <c r="T12" s="1"/>
    </row>
    <row r="13" spans="1:20" x14ac:dyDescent="0.25">
      <c r="B13" s="281" t="s">
        <v>270</v>
      </c>
      <c r="C13" s="218"/>
      <c r="D13" s="218" t="s">
        <v>246</v>
      </c>
      <c r="E13" s="287">
        <v>1013</v>
      </c>
      <c r="F13" s="288" t="s">
        <v>89</v>
      </c>
      <c r="G13" s="288" t="s">
        <v>89</v>
      </c>
      <c r="H13" s="289" t="s">
        <v>89</v>
      </c>
      <c r="I13" s="276">
        <v>762</v>
      </c>
      <c r="J13" s="288" t="s">
        <v>89</v>
      </c>
      <c r="K13" s="288" t="s">
        <v>89</v>
      </c>
      <c r="L13" s="278" t="s">
        <v>89</v>
      </c>
      <c r="M13" s="1"/>
      <c r="N13" s="1"/>
      <c r="O13" s="1"/>
      <c r="P13" s="1"/>
      <c r="Q13" s="1"/>
      <c r="R13" s="1"/>
      <c r="S13" s="1"/>
      <c r="T13" s="1"/>
    </row>
    <row r="14" spans="1:20" x14ac:dyDescent="0.25">
      <c r="B14" s="290" t="s">
        <v>271</v>
      </c>
      <c r="C14" s="218"/>
      <c r="D14" s="218" t="s">
        <v>52</v>
      </c>
      <c r="E14" s="288">
        <v>0.123</v>
      </c>
      <c r="F14" s="288" t="s">
        <v>89</v>
      </c>
      <c r="G14" s="288" t="s">
        <v>89</v>
      </c>
      <c r="H14" s="291" t="s">
        <v>89</v>
      </c>
      <c r="I14" s="263">
        <v>-0.248</v>
      </c>
      <c r="J14" s="288" t="s">
        <v>89</v>
      </c>
      <c r="K14" s="288" t="s">
        <v>89</v>
      </c>
      <c r="L14" s="266" t="s">
        <v>89</v>
      </c>
      <c r="M14" s="1"/>
      <c r="N14" s="1"/>
      <c r="O14" s="1"/>
      <c r="P14" s="1"/>
      <c r="Q14" s="1"/>
      <c r="R14" s="1"/>
      <c r="S14" s="1"/>
      <c r="T14" s="1"/>
    </row>
    <row r="15" spans="1:20" x14ac:dyDescent="0.25">
      <c r="B15" s="281" t="s">
        <v>272</v>
      </c>
      <c r="C15" s="218"/>
      <c r="D15" s="218" t="s">
        <v>246</v>
      </c>
      <c r="E15" s="287">
        <v>731</v>
      </c>
      <c r="F15" s="288" t="s">
        <v>89</v>
      </c>
      <c r="G15" s="288" t="s">
        <v>89</v>
      </c>
      <c r="H15" s="289" t="s">
        <v>89</v>
      </c>
      <c r="I15" s="276">
        <v>613</v>
      </c>
      <c r="J15" s="288" t="s">
        <v>89</v>
      </c>
      <c r="K15" s="288" t="s">
        <v>89</v>
      </c>
      <c r="L15" s="278" t="s">
        <v>89</v>
      </c>
      <c r="M15" s="1"/>
      <c r="N15" s="1"/>
      <c r="O15" s="1"/>
      <c r="P15" s="1"/>
      <c r="Q15" s="1"/>
      <c r="R15" s="1"/>
      <c r="S15" s="1"/>
      <c r="T15" s="1"/>
    </row>
    <row r="16" spans="1:20" x14ac:dyDescent="0.25">
      <c r="B16" s="290" t="s">
        <v>273</v>
      </c>
      <c r="C16" s="218"/>
      <c r="D16" s="218" t="s">
        <v>52</v>
      </c>
      <c r="E16" s="288">
        <v>4.2999999999999997E-2</v>
      </c>
      <c r="F16" s="288" t="s">
        <v>89</v>
      </c>
      <c r="G16" s="288" t="s">
        <v>89</v>
      </c>
      <c r="H16" s="291" t="s">
        <v>89</v>
      </c>
      <c r="I16" s="263">
        <v>-0.161</v>
      </c>
      <c r="J16" s="288" t="s">
        <v>89</v>
      </c>
      <c r="K16" s="288" t="s">
        <v>89</v>
      </c>
      <c r="L16" s="266" t="s">
        <v>89</v>
      </c>
      <c r="M16" s="1"/>
      <c r="N16" s="1"/>
      <c r="O16" s="1"/>
      <c r="P16" s="1"/>
      <c r="Q16" s="1"/>
      <c r="R16" s="1"/>
      <c r="S16" s="1"/>
      <c r="T16" s="1"/>
    </row>
    <row r="17" spans="2:20" x14ac:dyDescent="0.25">
      <c r="B17" s="281" t="s">
        <v>274</v>
      </c>
      <c r="C17" s="218"/>
      <c r="D17" s="218" t="s">
        <v>246</v>
      </c>
      <c r="E17" s="287">
        <v>408</v>
      </c>
      <c r="F17" s="288" t="s">
        <v>89</v>
      </c>
      <c r="G17" s="288" t="s">
        <v>89</v>
      </c>
      <c r="H17" s="289" t="s">
        <v>89</v>
      </c>
      <c r="I17" s="276">
        <v>343</v>
      </c>
      <c r="J17" s="288" t="s">
        <v>89</v>
      </c>
      <c r="K17" s="288" t="s">
        <v>89</v>
      </c>
      <c r="L17" s="278" t="s">
        <v>89</v>
      </c>
      <c r="M17" s="1"/>
      <c r="N17" s="1"/>
      <c r="O17" s="1"/>
      <c r="P17" s="1"/>
      <c r="Q17" s="1"/>
      <c r="R17" s="1"/>
      <c r="S17" s="1"/>
      <c r="T17" s="1"/>
    </row>
    <row r="18" spans="2:20" x14ac:dyDescent="0.25">
      <c r="B18" s="290" t="s">
        <v>275</v>
      </c>
      <c r="C18" s="218"/>
      <c r="D18" s="218" t="s">
        <v>52</v>
      </c>
      <c r="E18" s="288">
        <v>6.9000000000000006E-2</v>
      </c>
      <c r="F18" s="288" t="s">
        <v>89</v>
      </c>
      <c r="G18" s="288" t="s">
        <v>89</v>
      </c>
      <c r="H18" s="291" t="s">
        <v>89</v>
      </c>
      <c r="I18" s="263">
        <v>-0.159</v>
      </c>
      <c r="J18" s="288" t="s">
        <v>89</v>
      </c>
      <c r="K18" s="288" t="s">
        <v>89</v>
      </c>
      <c r="L18" s="266" t="s">
        <v>89</v>
      </c>
      <c r="M18" s="1"/>
      <c r="N18" s="1"/>
      <c r="O18" s="1"/>
      <c r="P18" s="1"/>
      <c r="Q18" s="1"/>
      <c r="R18" s="1"/>
      <c r="S18" s="1"/>
      <c r="T18" s="1"/>
    </row>
    <row r="19" spans="2:20" x14ac:dyDescent="0.25">
      <c r="B19" s="280" t="s">
        <v>276</v>
      </c>
      <c r="C19" s="218"/>
      <c r="D19" s="218" t="s">
        <v>246</v>
      </c>
      <c r="E19" s="287">
        <v>11014</v>
      </c>
      <c r="F19" s="288" t="s">
        <v>89</v>
      </c>
      <c r="G19" s="288" t="s">
        <v>89</v>
      </c>
      <c r="H19" s="289" t="s">
        <v>89</v>
      </c>
      <c r="I19" s="276">
        <v>9325</v>
      </c>
      <c r="J19" s="288" t="s">
        <v>89</v>
      </c>
      <c r="K19" s="288" t="s">
        <v>89</v>
      </c>
      <c r="L19" s="278" t="s">
        <v>89</v>
      </c>
      <c r="M19" s="1"/>
      <c r="N19" s="1"/>
      <c r="O19" s="1"/>
      <c r="P19" s="1"/>
      <c r="Q19" s="1"/>
      <c r="R19" s="1"/>
      <c r="S19" s="1"/>
      <c r="T19" s="1"/>
    </row>
    <row r="20" spans="2:20" x14ac:dyDescent="0.25">
      <c r="B20" s="292" t="s">
        <v>277</v>
      </c>
      <c r="C20" s="218"/>
      <c r="D20" s="218" t="s">
        <v>52</v>
      </c>
      <c r="E20" s="288">
        <v>6.2E-2</v>
      </c>
      <c r="F20" s="288" t="s">
        <v>89</v>
      </c>
      <c r="G20" s="288" t="s">
        <v>89</v>
      </c>
      <c r="H20" s="291" t="s">
        <v>89</v>
      </c>
      <c r="I20" s="263">
        <v>-0.153</v>
      </c>
      <c r="J20" s="288" t="s">
        <v>89</v>
      </c>
      <c r="K20" s="288" t="s">
        <v>89</v>
      </c>
      <c r="L20" s="266" t="s">
        <v>89</v>
      </c>
      <c r="M20" s="1"/>
      <c r="N20" s="1"/>
      <c r="O20" s="1"/>
      <c r="P20" s="1"/>
      <c r="Q20" s="1"/>
      <c r="R20" s="1"/>
      <c r="S20" s="1"/>
      <c r="T20" s="1"/>
    </row>
    <row r="21" spans="2:20" ht="15.75" customHeight="1" x14ac:dyDescent="0.25">
      <c r="B21" s="286" t="s">
        <v>278</v>
      </c>
      <c r="C21" s="218"/>
      <c r="D21" s="218"/>
      <c r="E21" s="243"/>
      <c r="F21" s="243"/>
      <c r="G21" s="243"/>
      <c r="H21" s="244"/>
      <c r="I21" s="242"/>
      <c r="J21" s="243"/>
      <c r="K21" s="243"/>
      <c r="L21" s="245"/>
      <c r="M21" s="1"/>
      <c r="N21" s="1"/>
      <c r="O21" s="1"/>
      <c r="P21" s="1"/>
      <c r="Q21" s="1"/>
      <c r="R21" s="1"/>
      <c r="S21" s="1"/>
      <c r="T21" s="1"/>
    </row>
    <row r="22" spans="2:20" x14ac:dyDescent="0.25">
      <c r="B22" s="281" t="s">
        <v>88</v>
      </c>
      <c r="C22" s="218"/>
      <c r="D22" s="218" t="s">
        <v>279</v>
      </c>
      <c r="E22" s="287">
        <v>47450</v>
      </c>
      <c r="F22" s="288" t="s">
        <v>89</v>
      </c>
      <c r="G22" s="288" t="s">
        <v>89</v>
      </c>
      <c r="H22" s="289" t="s">
        <v>89</v>
      </c>
      <c r="I22" s="276">
        <v>42476</v>
      </c>
      <c r="J22" s="288" t="s">
        <v>89</v>
      </c>
      <c r="K22" s="288" t="s">
        <v>89</v>
      </c>
      <c r="L22" s="278" t="s">
        <v>89</v>
      </c>
      <c r="M22" s="1"/>
      <c r="N22" s="1"/>
      <c r="O22" s="1"/>
      <c r="P22" s="1"/>
      <c r="Q22" s="1"/>
      <c r="R22" s="1"/>
      <c r="S22" s="1"/>
      <c r="T22" s="1"/>
    </row>
    <row r="23" spans="2:20" x14ac:dyDescent="0.25">
      <c r="B23" s="290" t="s">
        <v>268</v>
      </c>
      <c r="C23" s="218"/>
      <c r="D23" s="218" t="s">
        <v>52</v>
      </c>
      <c r="E23" s="288">
        <v>0.01</v>
      </c>
      <c r="F23" s="288" t="s">
        <v>89</v>
      </c>
      <c r="G23" s="288" t="s">
        <v>89</v>
      </c>
      <c r="H23" s="291" t="s">
        <v>89</v>
      </c>
      <c r="I23" s="263">
        <v>-0.105</v>
      </c>
      <c r="J23" s="288" t="s">
        <v>89</v>
      </c>
      <c r="K23" s="288" t="s">
        <v>89</v>
      </c>
      <c r="L23" s="266" t="s">
        <v>89</v>
      </c>
      <c r="M23" s="1"/>
      <c r="N23" s="1"/>
      <c r="O23" s="1"/>
      <c r="P23" s="1"/>
      <c r="Q23" s="1"/>
      <c r="R23" s="1"/>
      <c r="S23" s="1"/>
      <c r="T23" s="1"/>
    </row>
    <row r="24" spans="2:20" x14ac:dyDescent="0.25">
      <c r="B24" s="281" t="s">
        <v>90</v>
      </c>
      <c r="C24" s="218"/>
      <c r="D24" s="218" t="s">
        <v>279</v>
      </c>
      <c r="E24" s="287">
        <v>20398</v>
      </c>
      <c r="F24" s="288" t="s">
        <v>89</v>
      </c>
      <c r="G24" s="288" t="s">
        <v>89</v>
      </c>
      <c r="H24" s="289" t="s">
        <v>89</v>
      </c>
      <c r="I24" s="276">
        <v>18233</v>
      </c>
      <c r="J24" s="288" t="s">
        <v>89</v>
      </c>
      <c r="K24" s="288" t="s">
        <v>89</v>
      </c>
      <c r="L24" s="278" t="s">
        <v>89</v>
      </c>
      <c r="M24" s="1"/>
      <c r="N24" s="1"/>
      <c r="O24" s="1"/>
      <c r="P24" s="1"/>
      <c r="Q24" s="1"/>
      <c r="R24" s="1"/>
      <c r="S24" s="1"/>
      <c r="T24" s="1"/>
    </row>
    <row r="25" spans="2:20" x14ac:dyDescent="0.25">
      <c r="B25" s="290" t="s">
        <v>269</v>
      </c>
      <c r="C25" s="218"/>
      <c r="D25" s="218" t="s">
        <v>52</v>
      </c>
      <c r="E25" s="288">
        <v>5.5E-2</v>
      </c>
      <c r="F25" s="288" t="s">
        <v>89</v>
      </c>
      <c r="G25" s="288" t="s">
        <v>89</v>
      </c>
      <c r="H25" s="291" t="s">
        <v>89</v>
      </c>
      <c r="I25" s="263">
        <v>-0.106</v>
      </c>
      <c r="J25" s="288" t="s">
        <v>89</v>
      </c>
      <c r="K25" s="288" t="s">
        <v>89</v>
      </c>
      <c r="L25" s="266" t="s">
        <v>89</v>
      </c>
      <c r="M25" s="1"/>
      <c r="N25" s="1"/>
      <c r="O25" s="1"/>
      <c r="P25" s="1"/>
      <c r="Q25" s="1"/>
      <c r="R25" s="1"/>
      <c r="S25" s="1"/>
      <c r="T25" s="1"/>
    </row>
    <row r="26" spans="2:20" x14ac:dyDescent="0.25">
      <c r="B26" s="281" t="s">
        <v>270</v>
      </c>
      <c r="C26" s="218"/>
      <c r="D26" s="218" t="s">
        <v>279</v>
      </c>
      <c r="E26" s="287">
        <v>7218</v>
      </c>
      <c r="F26" s="288" t="s">
        <v>89</v>
      </c>
      <c r="G26" s="288" t="s">
        <v>89</v>
      </c>
      <c r="H26" s="289" t="s">
        <v>89</v>
      </c>
      <c r="I26" s="276">
        <v>5728</v>
      </c>
      <c r="J26" s="288" t="s">
        <v>89</v>
      </c>
      <c r="K26" s="288" t="s">
        <v>89</v>
      </c>
      <c r="L26" s="278" t="s">
        <v>89</v>
      </c>
      <c r="M26" s="1"/>
      <c r="N26" s="1"/>
      <c r="O26" s="1"/>
      <c r="P26" s="1"/>
      <c r="Q26" s="1"/>
      <c r="R26" s="1"/>
      <c r="S26" s="1"/>
      <c r="T26" s="1"/>
    </row>
    <row r="27" spans="2:20" x14ac:dyDescent="0.25">
      <c r="B27" s="290" t="s">
        <v>271</v>
      </c>
      <c r="C27" s="218"/>
      <c r="D27" s="218" t="s">
        <v>52</v>
      </c>
      <c r="E27" s="288">
        <v>0.1</v>
      </c>
      <c r="F27" s="288" t="s">
        <v>89</v>
      </c>
      <c r="G27" s="288" t="s">
        <v>89</v>
      </c>
      <c r="H27" s="291" t="s">
        <v>89</v>
      </c>
      <c r="I27" s="263">
        <v>-0.20599999999999999</v>
      </c>
      <c r="J27" s="288" t="s">
        <v>89</v>
      </c>
      <c r="K27" s="288" t="s">
        <v>89</v>
      </c>
      <c r="L27" s="266" t="s">
        <v>89</v>
      </c>
      <c r="M27" s="1"/>
      <c r="N27" s="1"/>
      <c r="O27" s="1"/>
      <c r="P27" s="1"/>
      <c r="Q27" s="1"/>
      <c r="R27" s="1"/>
      <c r="S27" s="1"/>
      <c r="T27" s="1"/>
    </row>
    <row r="28" spans="2:20" x14ac:dyDescent="0.25">
      <c r="B28" s="281" t="s">
        <v>272</v>
      </c>
      <c r="C28" s="218"/>
      <c r="D28" s="218" t="s">
        <v>279</v>
      </c>
      <c r="E28" s="287">
        <v>6011</v>
      </c>
      <c r="F28" s="288" t="s">
        <v>89</v>
      </c>
      <c r="G28" s="288" t="s">
        <v>89</v>
      </c>
      <c r="H28" s="289" t="s">
        <v>89</v>
      </c>
      <c r="I28" s="276">
        <v>5049</v>
      </c>
      <c r="J28" s="288" t="s">
        <v>89</v>
      </c>
      <c r="K28" s="288" t="s">
        <v>89</v>
      </c>
      <c r="L28" s="278" t="s">
        <v>89</v>
      </c>
      <c r="M28" s="1"/>
      <c r="N28" s="1"/>
      <c r="O28" s="1"/>
      <c r="P28" s="1"/>
      <c r="Q28" s="1"/>
      <c r="R28" s="1"/>
      <c r="S28" s="1"/>
      <c r="T28" s="1"/>
    </row>
    <row r="29" spans="2:20" x14ac:dyDescent="0.25">
      <c r="B29" s="290" t="s">
        <v>273</v>
      </c>
      <c r="C29" s="218"/>
      <c r="D29" s="218" t="s">
        <v>52</v>
      </c>
      <c r="E29" s="288">
        <v>2.8000000000000001E-2</v>
      </c>
      <c r="F29" s="288" t="s">
        <v>89</v>
      </c>
      <c r="G29" s="288" t="s">
        <v>89</v>
      </c>
      <c r="H29" s="291" t="s">
        <v>89</v>
      </c>
      <c r="I29" s="263">
        <v>-0.16</v>
      </c>
      <c r="J29" s="288" t="s">
        <v>89</v>
      </c>
      <c r="K29" s="288" t="s">
        <v>89</v>
      </c>
      <c r="L29" s="266" t="s">
        <v>89</v>
      </c>
      <c r="M29" s="1"/>
      <c r="N29" s="1"/>
      <c r="O29" s="1"/>
      <c r="P29" s="1"/>
      <c r="Q29" s="1"/>
      <c r="R29" s="1"/>
      <c r="S29" s="1"/>
      <c r="T29" s="1"/>
    </row>
    <row r="30" spans="2:20" x14ac:dyDescent="0.25">
      <c r="B30" s="281" t="s">
        <v>274</v>
      </c>
      <c r="C30" s="218"/>
      <c r="D30" s="218" t="s">
        <v>279</v>
      </c>
      <c r="E30" s="287">
        <v>5474</v>
      </c>
      <c r="F30" s="288" t="s">
        <v>89</v>
      </c>
      <c r="G30" s="288" t="s">
        <v>89</v>
      </c>
      <c r="H30" s="289" t="s">
        <v>89</v>
      </c>
      <c r="I30" s="276">
        <v>4754</v>
      </c>
      <c r="J30" s="288" t="s">
        <v>89</v>
      </c>
      <c r="K30" s="288" t="s">
        <v>89</v>
      </c>
      <c r="L30" s="278" t="s">
        <v>89</v>
      </c>
      <c r="M30" s="1"/>
      <c r="N30" s="1"/>
      <c r="O30" s="1"/>
      <c r="P30" s="1"/>
      <c r="Q30" s="1"/>
      <c r="R30" s="1"/>
      <c r="S30" s="1"/>
      <c r="T30" s="1"/>
    </row>
    <row r="31" spans="2:20" x14ac:dyDescent="0.25">
      <c r="B31" s="290" t="s">
        <v>275</v>
      </c>
      <c r="C31" s="218"/>
      <c r="D31" s="218" t="s">
        <v>52</v>
      </c>
      <c r="E31" s="288">
        <v>6.2E-2</v>
      </c>
      <c r="F31" s="288" t="s">
        <v>89</v>
      </c>
      <c r="G31" s="288" t="s">
        <v>89</v>
      </c>
      <c r="H31" s="291" t="s">
        <v>89</v>
      </c>
      <c r="I31" s="263">
        <v>-0.13200000000000001</v>
      </c>
      <c r="J31" s="288" t="s">
        <v>89</v>
      </c>
      <c r="K31" s="288" t="s">
        <v>89</v>
      </c>
      <c r="L31" s="266" t="s">
        <v>89</v>
      </c>
      <c r="M31" s="1"/>
      <c r="N31" s="1"/>
      <c r="O31" s="1"/>
      <c r="P31" s="1"/>
      <c r="Q31" s="1"/>
      <c r="R31" s="1"/>
      <c r="S31" s="1"/>
      <c r="T31" s="1"/>
    </row>
    <row r="32" spans="2:20" x14ac:dyDescent="0.25">
      <c r="B32" s="280" t="s">
        <v>276</v>
      </c>
      <c r="C32" s="218"/>
      <c r="D32" s="218" t="s">
        <v>279</v>
      </c>
      <c r="E32" s="287">
        <v>86557</v>
      </c>
      <c r="F32" s="288" t="s">
        <v>89</v>
      </c>
      <c r="G32" s="288" t="s">
        <v>89</v>
      </c>
      <c r="H32" s="289" t="s">
        <v>89</v>
      </c>
      <c r="I32" s="276">
        <v>76258</v>
      </c>
      <c r="J32" s="288" t="s">
        <v>89</v>
      </c>
      <c r="K32" s="288" t="s">
        <v>89</v>
      </c>
      <c r="L32" s="278" t="s">
        <v>89</v>
      </c>
      <c r="M32" s="1"/>
      <c r="N32" s="1"/>
      <c r="O32" s="1"/>
      <c r="P32" s="1"/>
      <c r="Q32" s="1"/>
      <c r="R32" s="1"/>
      <c r="S32" s="1"/>
      <c r="T32" s="1"/>
    </row>
    <row r="33" spans="2:20" ht="15" customHeight="1" x14ac:dyDescent="0.25">
      <c r="B33" s="293" t="s">
        <v>277</v>
      </c>
      <c r="C33" s="221"/>
      <c r="D33" s="221" t="s">
        <v>52</v>
      </c>
      <c r="E33" s="294">
        <v>3.2000000000000001E-2</v>
      </c>
      <c r="F33" s="294" t="s">
        <v>89</v>
      </c>
      <c r="G33" s="294" t="s">
        <v>89</v>
      </c>
      <c r="H33" s="295" t="s">
        <v>89</v>
      </c>
      <c r="I33" s="267">
        <v>-0.11899999999999999</v>
      </c>
      <c r="J33" s="294" t="s">
        <v>89</v>
      </c>
      <c r="K33" s="294" t="s">
        <v>89</v>
      </c>
      <c r="L33" s="269" t="s">
        <v>89</v>
      </c>
      <c r="M33" s="1"/>
      <c r="N33" s="1"/>
      <c r="O33" s="1"/>
      <c r="P33" s="1"/>
      <c r="Q33" s="1"/>
      <c r="R33" s="1"/>
      <c r="S33" s="1"/>
      <c r="T33" s="1"/>
    </row>
    <row r="34" spans="2:20" x14ac:dyDescent="0.25">
      <c r="B34" s="214" t="s">
        <v>259</v>
      </c>
      <c r="C34" s="215" t="s">
        <v>55</v>
      </c>
      <c r="D34" s="215"/>
      <c r="E34" s="253"/>
      <c r="F34" s="254"/>
      <c r="G34" s="254"/>
      <c r="H34" s="255"/>
      <c r="I34" s="254"/>
      <c r="J34" s="254"/>
      <c r="K34" s="254"/>
      <c r="L34" s="258"/>
      <c r="M34" s="1"/>
      <c r="N34" s="1"/>
      <c r="O34" s="1"/>
      <c r="P34" s="1"/>
      <c r="Q34" s="1"/>
      <c r="R34" s="1"/>
      <c r="S34" s="1"/>
      <c r="T34" s="1"/>
    </row>
    <row r="35" spans="2:20" ht="15" customHeight="1" x14ac:dyDescent="0.25">
      <c r="B35" s="224" t="s">
        <v>260</v>
      </c>
      <c r="C35" s="218"/>
      <c r="D35" s="218" t="s">
        <v>261</v>
      </c>
      <c r="E35" s="259">
        <v>9333.7759999999998</v>
      </c>
      <c r="F35" s="260">
        <v>9423.8919999999998</v>
      </c>
      <c r="G35" s="260">
        <v>9545.6919999999991</v>
      </c>
      <c r="H35" s="261">
        <v>9102.0619999999999</v>
      </c>
      <c r="I35" s="260">
        <v>9083.6550000000007</v>
      </c>
      <c r="J35" s="260" t="s">
        <v>223</v>
      </c>
      <c r="K35" s="260" t="s">
        <v>223</v>
      </c>
      <c r="L35" s="262" t="s">
        <v>223</v>
      </c>
      <c r="M35" s="1"/>
      <c r="N35" s="1"/>
      <c r="O35" s="1"/>
      <c r="P35" s="1"/>
      <c r="Q35" s="1"/>
      <c r="R35" s="1"/>
      <c r="S35" s="1"/>
      <c r="T35" s="1"/>
    </row>
    <row r="36" spans="2:20" x14ac:dyDescent="0.25">
      <c r="B36" s="225"/>
      <c r="C36" s="218"/>
      <c r="D36" s="218" t="s">
        <v>52</v>
      </c>
      <c r="E36" s="263">
        <v>0.114</v>
      </c>
      <c r="F36" s="264">
        <v>9.5000000000000001E-2</v>
      </c>
      <c r="G36" s="264">
        <v>8.199999999999999E-2</v>
      </c>
      <c r="H36" s="265">
        <v>-0.02</v>
      </c>
      <c r="I36" s="264">
        <v>-2.7000000000000003E-2</v>
      </c>
      <c r="J36" s="264" t="s">
        <v>223</v>
      </c>
      <c r="K36" s="264" t="s">
        <v>223</v>
      </c>
      <c r="L36" s="266" t="s">
        <v>223</v>
      </c>
      <c r="M36" s="1"/>
      <c r="N36" s="1"/>
      <c r="O36" s="1"/>
      <c r="P36" s="1"/>
      <c r="Q36" s="1"/>
      <c r="R36" s="1"/>
      <c r="S36" s="1"/>
      <c r="T36" s="1"/>
    </row>
    <row r="37" spans="2:20" x14ac:dyDescent="0.25">
      <c r="B37" s="224" t="s">
        <v>262</v>
      </c>
      <c r="C37" s="218"/>
      <c r="D37" s="218" t="s">
        <v>261</v>
      </c>
      <c r="E37" s="259">
        <v>21979.406999999999</v>
      </c>
      <c r="F37" s="260">
        <v>22037.409</v>
      </c>
      <c r="G37" s="260">
        <v>21605.312000000002</v>
      </c>
      <c r="H37" s="261">
        <v>22495.115000000002</v>
      </c>
      <c r="I37" s="260">
        <v>20893.177</v>
      </c>
      <c r="J37" s="260" t="s">
        <v>223</v>
      </c>
      <c r="K37" s="260" t="s">
        <v>223</v>
      </c>
      <c r="L37" s="262" t="s">
        <v>223</v>
      </c>
      <c r="M37" s="1"/>
      <c r="N37" s="1"/>
      <c r="O37" s="1"/>
      <c r="P37" s="1"/>
      <c r="Q37" s="1"/>
      <c r="R37" s="1"/>
      <c r="S37" s="1"/>
      <c r="T37" s="1"/>
    </row>
    <row r="38" spans="2:20" x14ac:dyDescent="0.25">
      <c r="B38" s="225"/>
      <c r="C38" s="218"/>
      <c r="D38" s="218" t="s">
        <v>52</v>
      </c>
      <c r="E38" s="242">
        <v>3.9E-2</v>
      </c>
      <c r="F38" s="243">
        <v>2.6000000000000002E-2</v>
      </c>
      <c r="G38" s="243">
        <v>2.2000000000000002E-2</v>
      </c>
      <c r="H38" s="244">
        <v>6.2E-2</v>
      </c>
      <c r="I38" s="243">
        <v>-4.9000000000000002E-2</v>
      </c>
      <c r="J38" s="243" t="s">
        <v>223</v>
      </c>
      <c r="K38" s="243" t="s">
        <v>223</v>
      </c>
      <c r="L38" s="245" t="s">
        <v>223</v>
      </c>
      <c r="M38" s="1"/>
      <c r="N38" s="1"/>
      <c r="O38" s="1"/>
      <c r="P38" s="1"/>
      <c r="Q38" s="1"/>
      <c r="R38" s="1"/>
      <c r="S38" s="1"/>
      <c r="T38" s="1"/>
    </row>
    <row r="39" spans="2:20" x14ac:dyDescent="0.25">
      <c r="B39" s="224" t="s">
        <v>263</v>
      </c>
      <c r="C39" s="218"/>
      <c r="D39" s="218" t="s">
        <v>261</v>
      </c>
      <c r="E39" s="259">
        <v>8327.2270000000008</v>
      </c>
      <c r="F39" s="260">
        <v>8352.9779999999992</v>
      </c>
      <c r="G39" s="260">
        <v>8387.3780000000006</v>
      </c>
      <c r="H39" s="261">
        <v>8431.8389999999999</v>
      </c>
      <c r="I39" s="260">
        <v>8370.270999999997</v>
      </c>
      <c r="J39" s="260" t="s">
        <v>223</v>
      </c>
      <c r="K39" s="260" t="s">
        <v>223</v>
      </c>
      <c r="L39" s="262" t="s">
        <v>223</v>
      </c>
      <c r="M39" s="1"/>
      <c r="N39" s="1"/>
      <c r="O39" s="1"/>
      <c r="P39" s="1"/>
      <c r="Q39" s="1"/>
      <c r="R39" s="1"/>
      <c r="S39" s="1"/>
      <c r="T39" s="1"/>
    </row>
    <row r="40" spans="2:20" x14ac:dyDescent="0.25">
      <c r="B40" s="225"/>
      <c r="C40" s="218"/>
      <c r="D40" s="218" t="s">
        <v>52</v>
      </c>
      <c r="E40" s="242">
        <v>6.9999999999999993E-3</v>
      </c>
      <c r="F40" s="243">
        <v>6.9999999999999993E-3</v>
      </c>
      <c r="G40" s="243">
        <v>1.2E-2</v>
      </c>
      <c r="H40" s="244">
        <v>1.4999999999999999E-2</v>
      </c>
      <c r="I40" s="243">
        <v>5.0000000000000001E-3</v>
      </c>
      <c r="J40" s="243" t="s">
        <v>223</v>
      </c>
      <c r="K40" s="243" t="s">
        <v>223</v>
      </c>
      <c r="L40" s="245" t="s">
        <v>223</v>
      </c>
      <c r="M40" s="1"/>
      <c r="N40" s="1"/>
      <c r="O40" s="1"/>
      <c r="P40" s="1"/>
      <c r="Q40" s="1"/>
      <c r="R40" s="1"/>
      <c r="S40" s="1"/>
      <c r="T40" s="1"/>
    </row>
    <row r="41" spans="2:20" x14ac:dyDescent="0.25">
      <c r="B41" s="224" t="s">
        <v>264</v>
      </c>
      <c r="C41" s="218"/>
      <c r="D41" s="218" t="s">
        <v>261</v>
      </c>
      <c r="E41" s="259">
        <v>31470.983</v>
      </c>
      <c r="F41" s="260">
        <v>31506.877</v>
      </c>
      <c r="G41" s="260">
        <v>32032.684000000001</v>
      </c>
      <c r="H41" s="261">
        <v>32076.081999999999</v>
      </c>
      <c r="I41" s="260">
        <v>31125.169000000002</v>
      </c>
      <c r="J41" s="260" t="s">
        <v>223</v>
      </c>
      <c r="K41" s="260" t="s">
        <v>223</v>
      </c>
      <c r="L41" s="262" t="s">
        <v>223</v>
      </c>
      <c r="M41" s="1"/>
      <c r="N41" s="1"/>
      <c r="O41" s="1"/>
      <c r="P41" s="1"/>
      <c r="Q41" s="1"/>
      <c r="R41" s="1"/>
      <c r="S41" s="1"/>
      <c r="T41" s="1"/>
    </row>
    <row r="42" spans="2:20" x14ac:dyDescent="0.25">
      <c r="B42" s="220"/>
      <c r="C42" s="221"/>
      <c r="D42" s="221" t="s">
        <v>52</v>
      </c>
      <c r="E42" s="249">
        <v>2.6000000000000002E-2</v>
      </c>
      <c r="F42" s="250">
        <v>1.9E-2</v>
      </c>
      <c r="G42" s="250">
        <v>2.6000000000000002E-2</v>
      </c>
      <c r="H42" s="251">
        <v>0.02</v>
      </c>
      <c r="I42" s="250">
        <v>-1.1000000000000001E-2</v>
      </c>
      <c r="J42" s="250" t="s">
        <v>223</v>
      </c>
      <c r="K42" s="250" t="s">
        <v>223</v>
      </c>
      <c r="L42" s="252" t="s">
        <v>223</v>
      </c>
      <c r="M42" s="1"/>
      <c r="N42" s="1"/>
      <c r="O42" s="1"/>
      <c r="P42" s="1"/>
      <c r="Q42" s="1"/>
      <c r="R42" s="1"/>
      <c r="S42" s="1"/>
      <c r="T42" s="1"/>
    </row>
    <row r="43" spans="2:20" x14ac:dyDescent="0.25">
      <c r="B43" s="462" t="s">
        <v>29</v>
      </c>
      <c r="C43" s="462"/>
      <c r="D43" s="462"/>
      <c r="E43" s="462"/>
      <c r="F43" s="462"/>
      <c r="G43" s="462"/>
      <c r="H43" s="462"/>
      <c r="I43" s="462"/>
      <c r="J43" s="462"/>
      <c r="K43" s="462"/>
      <c r="L43" s="462"/>
      <c r="M43" s="1"/>
      <c r="N43" s="1"/>
      <c r="O43" s="1"/>
      <c r="P43" s="1"/>
      <c r="Q43" s="1"/>
      <c r="R43" s="1"/>
      <c r="S43" s="1"/>
      <c r="T43" s="1"/>
    </row>
    <row r="44" spans="2:20" x14ac:dyDescent="0.25">
      <c r="B44" s="303" t="s">
        <v>280</v>
      </c>
      <c r="C44" s="296"/>
      <c r="D44" s="296"/>
      <c r="E44" s="206"/>
      <c r="F44" s="206"/>
      <c r="G44" s="206"/>
      <c r="H44" s="206"/>
      <c r="I44" s="206"/>
      <c r="J44" s="206"/>
      <c r="K44" s="206"/>
      <c r="L44" s="206"/>
      <c r="M44" s="1"/>
      <c r="N44" s="1"/>
      <c r="O44" s="1"/>
      <c r="P44" s="1"/>
      <c r="Q44" s="1"/>
      <c r="R44" s="1"/>
      <c r="S44" s="1"/>
      <c r="T44" s="1"/>
    </row>
    <row r="45" spans="2:20" x14ac:dyDescent="0.25">
      <c r="B45" s="303" t="s">
        <v>94</v>
      </c>
      <c r="C45" s="296"/>
      <c r="D45" s="296"/>
      <c r="E45" s="206"/>
      <c r="F45" s="206"/>
      <c r="G45" s="206"/>
      <c r="H45" s="206"/>
      <c r="I45" s="206"/>
      <c r="J45" s="206"/>
      <c r="K45" s="206"/>
      <c r="L45" s="206"/>
      <c r="M45" s="1"/>
      <c r="N45" s="1"/>
      <c r="O45" s="1"/>
      <c r="P45" s="1"/>
      <c r="Q45" s="1"/>
      <c r="R45" s="1"/>
      <c r="S45" s="1"/>
      <c r="T45" s="1"/>
    </row>
    <row r="46" spans="2:20" s="1" customFormat="1" x14ac:dyDescent="0.25">
      <c r="E46" s="202"/>
    </row>
    <row r="47" spans="2:20" s="1" customFormat="1" x14ac:dyDescent="0.25">
      <c r="B47" s="463"/>
      <c r="C47" s="463"/>
      <c r="D47" s="463"/>
      <c r="E47" s="463"/>
      <c r="F47" s="463"/>
      <c r="G47" s="463"/>
      <c r="H47" s="463"/>
      <c r="I47" s="463"/>
      <c r="J47" s="463"/>
      <c r="K47" s="463"/>
      <c r="L47" s="463"/>
    </row>
    <row r="48" spans="2:20" s="1" customFormat="1" x14ac:dyDescent="0.25">
      <c r="B48" s="297"/>
      <c r="C48" s="464"/>
      <c r="D48" s="464"/>
      <c r="E48" s="464"/>
      <c r="F48" s="464"/>
      <c r="G48" s="464"/>
      <c r="H48" s="464"/>
      <c r="I48" s="464"/>
      <c r="J48" s="464"/>
      <c r="K48" s="464"/>
      <c r="L48" s="464"/>
    </row>
    <row r="49" spans="2:12" s="1" customFormat="1" x14ac:dyDescent="0.25">
      <c r="B49" s="297"/>
      <c r="C49" s="464"/>
      <c r="D49" s="464"/>
      <c r="E49" s="464"/>
      <c r="F49" s="464"/>
      <c r="G49" s="464"/>
      <c r="H49" s="464"/>
      <c r="I49" s="464"/>
      <c r="J49" s="464"/>
      <c r="K49" s="464"/>
      <c r="L49" s="464"/>
    </row>
    <row r="51" spans="2:12" x14ac:dyDescent="0.25">
      <c r="B51" s="203"/>
    </row>
    <row r="52" spans="2:12" x14ac:dyDescent="0.25">
      <c r="B52" s="203"/>
    </row>
    <row r="53" spans="2:12" x14ac:dyDescent="0.25">
      <c r="B53" s="203"/>
    </row>
    <row r="54" spans="2:12" x14ac:dyDescent="0.25">
      <c r="B54" s="203"/>
    </row>
  </sheetData>
  <mergeCells count="9">
    <mergeCell ref="B47:L47"/>
    <mergeCell ref="B2:L2"/>
    <mergeCell ref="B4:B6"/>
    <mergeCell ref="C4:C6"/>
    <mergeCell ref="D4:D6"/>
    <mergeCell ref="E4:L4"/>
    <mergeCell ref="E5:H5"/>
    <mergeCell ref="I5:L5"/>
    <mergeCell ref="B43:L43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showGridLines="0" zoomScale="90" zoomScaleNormal="90" workbookViewId="0">
      <selection activeCell="D22" sqref="D22"/>
    </sheetView>
  </sheetViews>
  <sheetFormatPr defaultRowHeight="15" x14ac:dyDescent="0.25"/>
  <cols>
    <col min="1" max="1" width="3.42578125" style="29" customWidth="1"/>
    <col min="2" max="2" width="29.140625" style="29" customWidth="1"/>
    <col min="3" max="3" width="12.7109375" style="29" customWidth="1"/>
    <col min="4" max="9" width="15.140625" style="29" customWidth="1"/>
    <col min="10" max="16384" width="9.140625" style="29"/>
  </cols>
  <sheetData>
    <row r="1" spans="1:15" ht="29.25" customHeight="1" x14ac:dyDescent="0.25"/>
    <row r="2" spans="1:15" ht="35.1" customHeight="1" x14ac:dyDescent="0.3">
      <c r="B2" s="448" t="s">
        <v>9</v>
      </c>
      <c r="C2" s="448"/>
      <c r="D2" s="448"/>
      <c r="E2" s="448"/>
      <c r="F2" s="448"/>
      <c r="G2" s="448"/>
      <c r="H2" s="448"/>
      <c r="I2" s="40"/>
      <c r="J2" s="40"/>
      <c r="K2" s="40"/>
      <c r="L2" s="40"/>
      <c r="M2" s="40"/>
      <c r="N2" s="40"/>
      <c r="O2" s="40"/>
    </row>
    <row r="3" spans="1:15" x14ac:dyDescent="0.25">
      <c r="A3" s="29" t="s">
        <v>102</v>
      </c>
    </row>
    <row r="4" spans="1:15" ht="29.25" customHeight="1" x14ac:dyDescent="0.25">
      <c r="B4" s="369" t="s">
        <v>10</v>
      </c>
      <c r="C4" s="369" t="s">
        <v>110</v>
      </c>
      <c r="D4" s="406" t="s">
        <v>112</v>
      </c>
      <c r="E4" s="393"/>
      <c r="F4" s="406" t="s">
        <v>11</v>
      </c>
      <c r="G4" s="393"/>
      <c r="H4" s="449" t="s">
        <v>293</v>
      </c>
      <c r="I4" s="389"/>
    </row>
    <row r="5" spans="1:15" ht="21" customHeight="1" x14ac:dyDescent="0.25">
      <c r="B5" s="370"/>
      <c r="C5" s="370"/>
      <c r="D5" s="178" t="s">
        <v>12</v>
      </c>
      <c r="E5" s="177" t="s">
        <v>109</v>
      </c>
      <c r="F5" s="178" t="s">
        <v>12</v>
      </c>
      <c r="G5" s="177" t="s">
        <v>109</v>
      </c>
      <c r="H5" s="306" t="s">
        <v>12</v>
      </c>
      <c r="I5" s="305" t="s">
        <v>109</v>
      </c>
    </row>
    <row r="6" spans="1:15" ht="4.5" customHeight="1" x14ac:dyDescent="0.25">
      <c r="B6" s="35"/>
      <c r="C6" s="35"/>
      <c r="D6" s="36"/>
      <c r="E6" s="36"/>
      <c r="F6" s="36"/>
      <c r="G6" s="36"/>
      <c r="H6" s="36"/>
    </row>
    <row r="7" spans="1:15" ht="19.5" customHeight="1" x14ac:dyDescent="0.25">
      <c r="B7" s="164" t="s">
        <v>13</v>
      </c>
      <c r="C7" s="308">
        <v>43913</v>
      </c>
      <c r="D7" s="309">
        <v>-4</v>
      </c>
      <c r="E7" s="309">
        <v>-20</v>
      </c>
      <c r="F7" s="313">
        <v>8.5</v>
      </c>
      <c r="G7" s="313">
        <v>13.5</v>
      </c>
      <c r="H7" s="313"/>
    </row>
    <row r="8" spans="1:15" ht="19.5" customHeight="1" x14ac:dyDescent="0.25">
      <c r="B8" s="164" t="s">
        <v>14</v>
      </c>
      <c r="C8" s="308">
        <v>43916</v>
      </c>
      <c r="D8" s="309">
        <v>-3.7</v>
      </c>
      <c r="E8" s="309">
        <v>-5.7</v>
      </c>
      <c r="F8" s="309">
        <v>10.1</v>
      </c>
      <c r="G8" s="309">
        <v>11.7</v>
      </c>
      <c r="H8" s="314"/>
      <c r="I8" s="39"/>
    </row>
    <row r="9" spans="1:15" ht="19.5" customHeight="1" x14ac:dyDescent="0.25">
      <c r="B9" s="164" t="s">
        <v>15</v>
      </c>
      <c r="C9" s="308">
        <v>43927</v>
      </c>
      <c r="D9" s="309">
        <v>-4</v>
      </c>
      <c r="E9" s="309">
        <v>-8</v>
      </c>
      <c r="F9" s="309"/>
      <c r="G9" s="309"/>
      <c r="H9" s="309"/>
    </row>
    <row r="10" spans="1:15" ht="19.5" customHeight="1" x14ac:dyDescent="0.25">
      <c r="B10" s="164" t="s">
        <v>111</v>
      </c>
      <c r="C10" s="308">
        <v>43935</v>
      </c>
      <c r="D10" s="309">
        <v>-8</v>
      </c>
      <c r="E10" s="309"/>
      <c r="F10" s="309">
        <v>13.9</v>
      </c>
      <c r="G10" s="309"/>
      <c r="H10" s="315">
        <v>135</v>
      </c>
    </row>
    <row r="11" spans="1:15" ht="19.5" customHeight="1" x14ac:dyDescent="0.25">
      <c r="B11" s="164" t="s">
        <v>220</v>
      </c>
      <c r="C11" s="308">
        <v>43957</v>
      </c>
      <c r="D11" s="309">
        <v>-6.8</v>
      </c>
      <c r="E11" s="309"/>
      <c r="F11" s="309">
        <v>9.6999999999999993</v>
      </c>
      <c r="G11" s="309"/>
      <c r="H11" s="315">
        <v>131.6</v>
      </c>
    </row>
    <row r="12" spans="1:15" ht="19.5" customHeight="1" x14ac:dyDescent="0.25">
      <c r="B12" s="164" t="s">
        <v>290</v>
      </c>
      <c r="C12" s="308">
        <v>43985</v>
      </c>
      <c r="D12" s="309">
        <v>-7.5</v>
      </c>
      <c r="E12" s="309">
        <v>-11.8</v>
      </c>
      <c r="F12" s="309">
        <v>11</v>
      </c>
      <c r="G12" s="309">
        <v>13.1</v>
      </c>
      <c r="H12" s="309">
        <v>133.1</v>
      </c>
      <c r="I12" s="318">
        <v>141.80000000000001</v>
      </c>
    </row>
    <row r="13" spans="1:15" ht="19.5" customHeight="1" x14ac:dyDescent="0.25">
      <c r="B13" s="164" t="s">
        <v>286</v>
      </c>
      <c r="C13" s="308">
        <v>43988</v>
      </c>
      <c r="D13" s="309">
        <v>-6.9</v>
      </c>
      <c r="E13" s="309"/>
      <c r="F13" s="309">
        <v>9.6</v>
      </c>
      <c r="G13" s="309"/>
      <c r="H13" s="309">
        <v>134.4</v>
      </c>
    </row>
    <row r="14" spans="1:15" ht="19.5" customHeight="1" x14ac:dyDescent="0.25">
      <c r="B14" s="164" t="s">
        <v>292</v>
      </c>
      <c r="C14" s="308">
        <v>43988</v>
      </c>
      <c r="D14" s="309">
        <v>-9.4</v>
      </c>
      <c r="E14" s="309">
        <v>-11.3</v>
      </c>
      <c r="F14" s="309">
        <v>11.6</v>
      </c>
      <c r="G14" s="309">
        <v>13</v>
      </c>
      <c r="H14" s="315">
        <v>135.9</v>
      </c>
      <c r="I14" s="315">
        <v>139.9</v>
      </c>
    </row>
    <row r="15" spans="1:15" ht="19.5" customHeight="1" x14ac:dyDescent="0.25">
      <c r="B15" s="164" t="s">
        <v>14</v>
      </c>
      <c r="C15" s="308">
        <v>43998</v>
      </c>
      <c r="D15" s="309">
        <v>-9.5</v>
      </c>
      <c r="E15" s="309">
        <v>-13.1</v>
      </c>
      <c r="F15" s="309">
        <v>10.1</v>
      </c>
      <c r="G15" s="309"/>
      <c r="H15" s="315"/>
      <c r="I15" s="315"/>
    </row>
    <row r="16" spans="1:15" ht="19.5" customHeight="1" x14ac:dyDescent="0.25">
      <c r="B16" s="164" t="s">
        <v>220</v>
      </c>
      <c r="C16" s="308">
        <v>44019</v>
      </c>
      <c r="D16" s="309">
        <v>-9.8000000000000007</v>
      </c>
      <c r="E16" s="309"/>
      <c r="F16" s="309"/>
      <c r="G16" s="309"/>
      <c r="H16" s="315"/>
      <c r="I16" s="315"/>
    </row>
    <row r="17" spans="2:9" ht="3" customHeight="1" x14ac:dyDescent="0.25">
      <c r="B17" s="310"/>
      <c r="C17" s="311"/>
      <c r="D17" s="316"/>
      <c r="E17" s="316"/>
      <c r="F17" s="316"/>
      <c r="G17" s="316"/>
      <c r="H17" s="316"/>
      <c r="I17" s="316"/>
    </row>
    <row r="18" spans="2:9" ht="8.25" customHeight="1" x14ac:dyDescent="0.25">
      <c r="B18" s="312"/>
      <c r="C18" s="312"/>
      <c r="D18" s="317"/>
      <c r="E18" s="317"/>
      <c r="F18" s="317"/>
      <c r="G18" s="317"/>
      <c r="H18" s="317"/>
    </row>
    <row r="19" spans="2:9" ht="15.75" x14ac:dyDescent="0.25">
      <c r="B19" s="307" t="s">
        <v>291</v>
      </c>
      <c r="C19" s="312"/>
      <c r="D19" s="309">
        <f>AVERAGE(D7:D16)</f>
        <v>-6.9599999999999991</v>
      </c>
      <c r="E19" s="309">
        <f>AVERAGE(E7,E8,E9,E12,E14,E15)</f>
        <v>-11.649999999999999</v>
      </c>
      <c r="F19" s="309">
        <f>AVERAGE(F7,F8,F10,F12,F14,F11,F13,F15)</f>
        <v>10.562499999999998</v>
      </c>
      <c r="G19" s="309">
        <f>AVERAGE(G7,G8,G12,G14)</f>
        <v>12.824999999999999</v>
      </c>
      <c r="H19" s="309">
        <f>AVERAGE(H10,H11,H12,H13,H14)</f>
        <v>134</v>
      </c>
      <c r="I19" s="309">
        <f>AVERAGE(I12,I14)</f>
        <v>140.85000000000002</v>
      </c>
    </row>
    <row r="20" spans="2:9" ht="15.75" x14ac:dyDescent="0.25">
      <c r="B20" s="312"/>
      <c r="C20" s="312"/>
      <c r="D20" s="312"/>
      <c r="E20" s="312"/>
      <c r="F20" s="312"/>
      <c r="G20" s="312"/>
      <c r="H20" s="312"/>
    </row>
  </sheetData>
  <sortState ref="B7:H13">
    <sortCondition ref="C7:C13"/>
  </sortState>
  <mergeCells count="6">
    <mergeCell ref="B2:H2"/>
    <mergeCell ref="D4:E4"/>
    <mergeCell ref="F4:G4"/>
    <mergeCell ref="C4:C5"/>
    <mergeCell ref="B4:B5"/>
    <mergeCell ref="H4:I4"/>
  </mergeCell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7"/>
  <sheetViews>
    <sheetView showGridLines="0" topLeftCell="A75" zoomScale="90" zoomScaleNormal="90" workbookViewId="0">
      <selection activeCell="H18" sqref="H18"/>
    </sheetView>
  </sheetViews>
  <sheetFormatPr defaultRowHeight="15" x14ac:dyDescent="0.25"/>
  <cols>
    <col min="1" max="1" width="4" style="29" customWidth="1"/>
    <col min="2" max="2" width="12.28515625" style="29" customWidth="1"/>
    <col min="3" max="8" width="13.140625" style="29" customWidth="1"/>
    <col min="9" max="9" width="1.85546875" style="29" customWidth="1"/>
    <col min="10" max="15" width="13.140625" style="29" customWidth="1"/>
    <col min="16" max="16" width="2.140625" style="29" customWidth="1"/>
    <col min="17" max="22" width="13.140625" style="29" customWidth="1"/>
    <col min="23" max="16384" width="9.140625" style="29"/>
  </cols>
  <sheetData>
    <row r="1" spans="1:22" ht="29.25" customHeight="1" x14ac:dyDescent="0.25"/>
    <row r="2" spans="1:22" ht="35.1" customHeight="1" x14ac:dyDescent="0.3">
      <c r="B2" s="450" t="s">
        <v>98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450"/>
    </row>
    <row r="3" spans="1:22" x14ac:dyDescent="0.25">
      <c r="A3" s="29" t="s">
        <v>102</v>
      </c>
    </row>
    <row r="4" spans="1:22" ht="21" customHeight="1" x14ac:dyDescent="0.25">
      <c r="B4" s="451" t="s">
        <v>129</v>
      </c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51"/>
      <c r="R4" s="451"/>
      <c r="S4" s="451"/>
      <c r="T4" s="451"/>
      <c r="U4" s="451"/>
      <c r="V4" s="451"/>
    </row>
    <row r="5" spans="1:22" s="91" customFormat="1" ht="68.25" customHeight="1" x14ac:dyDescent="0.25">
      <c r="A5" s="92"/>
      <c r="C5" s="92"/>
      <c r="D5" s="92"/>
      <c r="E5" s="92"/>
      <c r="F5" s="92"/>
      <c r="G5" s="452" t="s">
        <v>139</v>
      </c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92"/>
      <c r="S5" s="92"/>
      <c r="T5" s="92"/>
      <c r="U5" s="92"/>
      <c r="V5" s="92"/>
    </row>
    <row r="6" spans="1:22" s="2" customFormat="1" ht="3.75" customHeight="1" x14ac:dyDescent="0.25">
      <c r="C6" s="42"/>
      <c r="D6" s="43"/>
      <c r="E6" s="43"/>
      <c r="F6" s="43"/>
      <c r="G6" s="43"/>
      <c r="H6" s="43"/>
    </row>
    <row r="7" spans="1:22" s="2" customFormat="1" ht="16.5" customHeight="1" x14ac:dyDescent="0.25">
      <c r="B7" s="451" t="s">
        <v>136</v>
      </c>
      <c r="C7" s="451"/>
      <c r="D7" s="451"/>
      <c r="E7" s="451"/>
      <c r="F7" s="451"/>
      <c r="G7" s="451"/>
      <c r="H7" s="451"/>
      <c r="J7" s="451" t="s">
        <v>88</v>
      </c>
      <c r="K7" s="451"/>
      <c r="L7" s="451"/>
      <c r="M7" s="451"/>
      <c r="N7" s="451"/>
      <c r="O7" s="451"/>
      <c r="Q7" s="451" t="s">
        <v>90</v>
      </c>
      <c r="R7" s="451"/>
      <c r="S7" s="451"/>
      <c r="T7" s="451"/>
      <c r="U7" s="451"/>
      <c r="V7" s="451"/>
    </row>
    <row r="8" spans="1:22" ht="35.25" customHeight="1" x14ac:dyDescent="0.25">
      <c r="B8" s="80" t="s">
        <v>137</v>
      </c>
      <c r="C8" s="80" t="s">
        <v>130</v>
      </c>
      <c r="D8" s="80" t="s">
        <v>131</v>
      </c>
      <c r="E8" s="79" t="s">
        <v>132</v>
      </c>
      <c r="F8" s="80" t="s">
        <v>133</v>
      </c>
      <c r="G8" s="79" t="s">
        <v>134</v>
      </c>
      <c r="H8" s="79" t="s">
        <v>135</v>
      </c>
      <c r="J8" s="80" t="s">
        <v>130</v>
      </c>
      <c r="K8" s="80" t="s">
        <v>131</v>
      </c>
      <c r="L8" s="79" t="s">
        <v>132</v>
      </c>
      <c r="M8" s="80" t="s">
        <v>133</v>
      </c>
      <c r="N8" s="79" t="s">
        <v>134</v>
      </c>
      <c r="O8" s="79" t="s">
        <v>135</v>
      </c>
      <c r="Q8" s="80" t="s">
        <v>130</v>
      </c>
      <c r="R8" s="80" t="s">
        <v>131</v>
      </c>
      <c r="S8" s="79" t="s">
        <v>132</v>
      </c>
      <c r="T8" s="80" t="s">
        <v>133</v>
      </c>
      <c r="U8" s="79" t="s">
        <v>134</v>
      </c>
      <c r="V8" s="79" t="s">
        <v>135</v>
      </c>
    </row>
    <row r="9" spans="1:22" x14ac:dyDescent="0.25">
      <c r="B9" s="13">
        <v>43862</v>
      </c>
    </row>
    <row r="10" spans="1:22" x14ac:dyDescent="0.25">
      <c r="B10" s="13">
        <v>43863</v>
      </c>
    </row>
    <row r="11" spans="1:22" x14ac:dyDescent="0.25">
      <c r="B11" s="13">
        <v>43864</v>
      </c>
    </row>
    <row r="12" spans="1:22" x14ac:dyDescent="0.25">
      <c r="B12" s="13">
        <v>43865</v>
      </c>
    </row>
    <row r="13" spans="1:22" x14ac:dyDescent="0.25">
      <c r="B13" s="13">
        <v>43866</v>
      </c>
    </row>
    <row r="14" spans="1:22" x14ac:dyDescent="0.25">
      <c r="B14" s="13">
        <v>43867</v>
      </c>
    </row>
    <row r="15" spans="1:22" x14ac:dyDescent="0.25">
      <c r="B15" s="13">
        <v>43868</v>
      </c>
    </row>
    <row r="16" spans="1:22" x14ac:dyDescent="0.25">
      <c r="B16" s="13">
        <v>43869</v>
      </c>
    </row>
    <row r="17" spans="2:22" x14ac:dyDescent="0.25">
      <c r="B17" s="13">
        <v>43870</v>
      </c>
    </row>
    <row r="18" spans="2:22" x14ac:dyDescent="0.25">
      <c r="B18" s="13">
        <v>43871</v>
      </c>
    </row>
    <row r="19" spans="2:22" x14ac:dyDescent="0.25">
      <c r="B19" s="13">
        <v>43872</v>
      </c>
    </row>
    <row r="20" spans="2:22" x14ac:dyDescent="0.25">
      <c r="B20" s="13">
        <v>43873</v>
      </c>
    </row>
    <row r="21" spans="2:22" x14ac:dyDescent="0.25">
      <c r="B21" s="13">
        <v>43874</v>
      </c>
    </row>
    <row r="22" spans="2:22" x14ac:dyDescent="0.25">
      <c r="B22" s="13">
        <v>43875</v>
      </c>
    </row>
    <row r="23" spans="2:22" x14ac:dyDescent="0.25">
      <c r="B23" s="13">
        <v>43876</v>
      </c>
      <c r="C23" s="29">
        <v>4</v>
      </c>
      <c r="D23" s="29">
        <v>0</v>
      </c>
      <c r="E23" s="29">
        <v>21</v>
      </c>
      <c r="F23" s="29">
        <v>9</v>
      </c>
      <c r="G23" s="29">
        <v>1</v>
      </c>
      <c r="H23" s="29">
        <v>-1</v>
      </c>
      <c r="J23" s="29">
        <v>6</v>
      </c>
      <c r="K23" s="29">
        <v>0</v>
      </c>
      <c r="L23" s="29">
        <v>30</v>
      </c>
      <c r="M23" s="29">
        <v>10</v>
      </c>
      <c r="N23" s="29">
        <v>1</v>
      </c>
      <c r="O23" s="29">
        <v>-2</v>
      </c>
      <c r="Q23" s="29">
        <v>1</v>
      </c>
      <c r="R23" s="29">
        <v>-1</v>
      </c>
      <c r="S23" s="29">
        <v>3</v>
      </c>
      <c r="T23" s="29">
        <v>3</v>
      </c>
      <c r="U23" s="29">
        <v>0</v>
      </c>
      <c r="V23" s="29">
        <v>-1</v>
      </c>
    </row>
    <row r="24" spans="2:22" x14ac:dyDescent="0.25">
      <c r="B24" s="13">
        <v>43877</v>
      </c>
      <c r="C24" s="29">
        <v>-3</v>
      </c>
      <c r="D24" s="29">
        <v>2</v>
      </c>
      <c r="E24" s="29">
        <v>-14</v>
      </c>
      <c r="F24" s="29">
        <v>3</v>
      </c>
      <c r="G24" s="29">
        <v>1</v>
      </c>
      <c r="H24" s="29">
        <v>0</v>
      </c>
      <c r="J24" s="29">
        <v>-4</v>
      </c>
      <c r="K24" s="29">
        <v>2</v>
      </c>
      <c r="L24" s="29">
        <v>-14</v>
      </c>
      <c r="M24" s="29">
        <v>1</v>
      </c>
      <c r="N24" s="29">
        <v>-1</v>
      </c>
      <c r="O24" s="29">
        <v>0</v>
      </c>
      <c r="Q24" s="29">
        <v>-6</v>
      </c>
      <c r="R24" s="29">
        <v>0</v>
      </c>
      <c r="S24" s="29">
        <v>-39</v>
      </c>
      <c r="T24" s="29">
        <v>0</v>
      </c>
      <c r="U24" s="29">
        <v>-2</v>
      </c>
      <c r="V24" s="29">
        <v>1</v>
      </c>
    </row>
    <row r="25" spans="2:22" x14ac:dyDescent="0.25">
      <c r="B25" s="13">
        <v>43878</v>
      </c>
      <c r="C25" s="29">
        <v>0</v>
      </c>
      <c r="D25" s="29">
        <v>3</v>
      </c>
      <c r="E25" s="29">
        <v>8</v>
      </c>
      <c r="F25" s="29">
        <v>3</v>
      </c>
      <c r="G25" s="29">
        <v>3</v>
      </c>
      <c r="H25" s="29">
        <v>0</v>
      </c>
      <c r="J25" s="29">
        <v>0</v>
      </c>
      <c r="K25" s="29">
        <v>3</v>
      </c>
      <c r="L25" s="29">
        <v>12</v>
      </c>
      <c r="M25" s="29">
        <v>1</v>
      </c>
      <c r="N25" s="29">
        <v>2</v>
      </c>
      <c r="O25" s="29">
        <v>0</v>
      </c>
      <c r="Q25" s="29">
        <v>-1</v>
      </c>
      <c r="R25" s="29">
        <v>3</v>
      </c>
      <c r="S25" s="29">
        <v>15</v>
      </c>
      <c r="T25" s="29">
        <v>6</v>
      </c>
      <c r="U25" s="29">
        <v>3</v>
      </c>
      <c r="V25" s="29">
        <v>0</v>
      </c>
    </row>
    <row r="26" spans="2:22" x14ac:dyDescent="0.25">
      <c r="B26" s="13">
        <v>43879</v>
      </c>
      <c r="C26" s="29">
        <v>2</v>
      </c>
      <c r="D26" s="29">
        <v>3</v>
      </c>
      <c r="E26" s="29">
        <v>6</v>
      </c>
      <c r="F26" s="29">
        <v>5</v>
      </c>
      <c r="G26" s="29">
        <v>3</v>
      </c>
      <c r="H26" s="29">
        <v>0</v>
      </c>
      <c r="J26" s="29">
        <v>0</v>
      </c>
      <c r="K26" s="29">
        <v>0</v>
      </c>
      <c r="L26" s="29">
        <v>8</v>
      </c>
      <c r="M26" s="29">
        <v>3</v>
      </c>
      <c r="N26" s="29">
        <v>3</v>
      </c>
      <c r="O26" s="29">
        <v>0</v>
      </c>
      <c r="Q26" s="29">
        <v>1</v>
      </c>
      <c r="R26" s="29">
        <v>5</v>
      </c>
      <c r="S26" s="29">
        <v>16</v>
      </c>
      <c r="T26" s="29">
        <v>8</v>
      </c>
      <c r="U26" s="29">
        <v>3</v>
      </c>
      <c r="V26" s="29">
        <v>-1</v>
      </c>
    </row>
    <row r="27" spans="2:22" x14ac:dyDescent="0.25">
      <c r="B27" s="13">
        <v>43880</v>
      </c>
      <c r="C27" s="29">
        <v>4</v>
      </c>
      <c r="D27" s="29">
        <v>3</v>
      </c>
      <c r="E27" s="29">
        <v>24</v>
      </c>
      <c r="F27" s="29">
        <v>8</v>
      </c>
      <c r="G27" s="29">
        <v>3</v>
      </c>
      <c r="H27" s="29">
        <v>-1</v>
      </c>
      <c r="J27" s="29">
        <v>3</v>
      </c>
      <c r="K27" s="29">
        <v>1</v>
      </c>
      <c r="L27" s="29">
        <v>25</v>
      </c>
      <c r="M27" s="29">
        <v>5</v>
      </c>
      <c r="N27" s="29">
        <v>3</v>
      </c>
      <c r="O27" s="29">
        <v>-1</v>
      </c>
      <c r="Q27" s="29">
        <v>2</v>
      </c>
      <c r="R27" s="29">
        <v>6</v>
      </c>
      <c r="S27" s="29">
        <v>19</v>
      </c>
      <c r="T27" s="29">
        <v>9</v>
      </c>
      <c r="U27" s="29">
        <v>3</v>
      </c>
      <c r="V27" s="29">
        <v>-1</v>
      </c>
    </row>
    <row r="28" spans="2:22" x14ac:dyDescent="0.25">
      <c r="B28" s="13">
        <v>43881</v>
      </c>
      <c r="C28" s="29">
        <v>6</v>
      </c>
      <c r="D28" s="29">
        <v>3</v>
      </c>
      <c r="E28" s="29">
        <v>24</v>
      </c>
      <c r="F28" s="29">
        <v>8</v>
      </c>
      <c r="G28" s="29">
        <v>2</v>
      </c>
      <c r="H28" s="29">
        <v>-1</v>
      </c>
      <c r="J28" s="29">
        <v>6</v>
      </c>
      <c r="K28" s="29">
        <v>3</v>
      </c>
      <c r="L28" s="29">
        <v>26</v>
      </c>
      <c r="M28" s="29">
        <v>6</v>
      </c>
      <c r="N28" s="29">
        <v>2</v>
      </c>
      <c r="O28" s="29">
        <v>-1</v>
      </c>
      <c r="Q28" s="29">
        <v>5</v>
      </c>
      <c r="R28" s="29">
        <v>5</v>
      </c>
      <c r="S28" s="29">
        <v>39</v>
      </c>
      <c r="T28" s="29">
        <v>10</v>
      </c>
      <c r="U28" s="29">
        <v>2</v>
      </c>
      <c r="V28" s="29">
        <v>-2</v>
      </c>
    </row>
    <row r="29" spans="2:22" x14ac:dyDescent="0.25">
      <c r="B29" s="13">
        <v>43882</v>
      </c>
      <c r="C29" s="29">
        <v>4</v>
      </c>
      <c r="D29" s="29">
        <v>6</v>
      </c>
      <c r="E29" s="29">
        <v>36</v>
      </c>
      <c r="F29" s="29">
        <v>11</v>
      </c>
      <c r="G29" s="29">
        <v>1</v>
      </c>
      <c r="H29" s="29">
        <v>-2</v>
      </c>
      <c r="J29" s="29">
        <v>0</v>
      </c>
      <c r="K29" s="29">
        <v>6</v>
      </c>
      <c r="L29" s="29">
        <v>33</v>
      </c>
      <c r="M29" s="29">
        <v>9</v>
      </c>
      <c r="N29" s="29">
        <v>1</v>
      </c>
      <c r="O29" s="29">
        <v>-2</v>
      </c>
      <c r="Q29" s="29">
        <v>0</v>
      </c>
      <c r="R29" s="29">
        <v>6</v>
      </c>
      <c r="S29" s="29">
        <v>39</v>
      </c>
      <c r="T29" s="29">
        <v>11</v>
      </c>
      <c r="U29" s="29">
        <v>1</v>
      </c>
      <c r="V29" s="29">
        <v>-2</v>
      </c>
    </row>
    <row r="30" spans="2:22" x14ac:dyDescent="0.25">
      <c r="B30" s="13">
        <v>43883</v>
      </c>
      <c r="C30" s="29">
        <v>4</v>
      </c>
      <c r="D30" s="29">
        <v>4</v>
      </c>
      <c r="E30" s="29">
        <v>47</v>
      </c>
      <c r="F30" s="29">
        <v>13</v>
      </c>
      <c r="G30" s="29">
        <v>0</v>
      </c>
      <c r="H30" s="29">
        <v>-3</v>
      </c>
      <c r="J30" s="29">
        <v>-2</v>
      </c>
      <c r="K30" s="29">
        <v>1</v>
      </c>
      <c r="L30" s="29">
        <v>46</v>
      </c>
      <c r="M30" s="29">
        <v>9</v>
      </c>
      <c r="N30" s="29">
        <v>-1</v>
      </c>
      <c r="O30" s="29">
        <v>-4</v>
      </c>
      <c r="Q30" s="29">
        <v>1</v>
      </c>
      <c r="R30" s="29">
        <v>1</v>
      </c>
      <c r="S30" s="29">
        <v>38</v>
      </c>
      <c r="T30" s="29">
        <v>12</v>
      </c>
      <c r="U30" s="29">
        <v>0</v>
      </c>
      <c r="V30" s="29">
        <v>-2</v>
      </c>
    </row>
    <row r="31" spans="2:22" x14ac:dyDescent="0.25">
      <c r="B31" s="13">
        <v>43884</v>
      </c>
      <c r="C31" s="29">
        <v>8</v>
      </c>
      <c r="D31" s="29">
        <v>5</v>
      </c>
      <c r="E31" s="29">
        <v>55</v>
      </c>
      <c r="F31" s="29">
        <v>16</v>
      </c>
      <c r="G31" s="29">
        <v>1</v>
      </c>
      <c r="H31" s="29">
        <v>-4</v>
      </c>
      <c r="J31" s="29">
        <v>0</v>
      </c>
      <c r="K31" s="29">
        <v>3</v>
      </c>
      <c r="L31" s="29">
        <v>34</v>
      </c>
      <c r="M31" s="29">
        <v>9</v>
      </c>
      <c r="N31" s="29">
        <v>0</v>
      </c>
      <c r="O31" s="29">
        <v>-4</v>
      </c>
      <c r="Q31" s="29">
        <v>7</v>
      </c>
      <c r="R31" s="29">
        <v>0</v>
      </c>
      <c r="S31" s="29">
        <v>56</v>
      </c>
      <c r="T31" s="29">
        <v>19</v>
      </c>
      <c r="U31" s="29">
        <v>-1</v>
      </c>
      <c r="V31" s="29">
        <v>-4</v>
      </c>
    </row>
    <row r="32" spans="2:22" x14ac:dyDescent="0.25">
      <c r="B32" s="13">
        <v>43885</v>
      </c>
      <c r="C32" s="29">
        <v>18</v>
      </c>
      <c r="D32" s="29">
        <v>12</v>
      </c>
      <c r="E32" s="29">
        <v>80</v>
      </c>
      <c r="F32" s="29">
        <v>-3</v>
      </c>
      <c r="G32" s="29">
        <v>-28</v>
      </c>
      <c r="H32" s="29">
        <v>3</v>
      </c>
      <c r="J32" s="29">
        <v>8</v>
      </c>
      <c r="K32" s="29">
        <v>6</v>
      </c>
      <c r="L32" s="29">
        <v>65</v>
      </c>
      <c r="M32" s="29">
        <v>-10</v>
      </c>
      <c r="N32" s="29">
        <v>-28</v>
      </c>
      <c r="O32" s="29">
        <v>3</v>
      </c>
      <c r="Q32" s="29">
        <v>18</v>
      </c>
      <c r="R32" s="29">
        <v>14</v>
      </c>
      <c r="S32" s="29">
        <v>80</v>
      </c>
      <c r="T32" s="29">
        <v>4</v>
      </c>
      <c r="U32" s="29">
        <v>-28</v>
      </c>
      <c r="V32" s="29">
        <v>3</v>
      </c>
    </row>
    <row r="33" spans="2:22" x14ac:dyDescent="0.25">
      <c r="B33" s="13">
        <v>43886</v>
      </c>
      <c r="C33" s="29">
        <v>-2</v>
      </c>
      <c r="D33" s="29">
        <v>0</v>
      </c>
      <c r="E33" s="29">
        <v>33</v>
      </c>
      <c r="F33" s="29">
        <v>-25</v>
      </c>
      <c r="G33" s="29">
        <v>-65</v>
      </c>
      <c r="H33" s="29">
        <v>16</v>
      </c>
      <c r="J33" s="29">
        <v>-7</v>
      </c>
      <c r="K33" s="29">
        <v>-3</v>
      </c>
      <c r="L33" s="29">
        <v>28</v>
      </c>
      <c r="M33" s="29">
        <v>-29</v>
      </c>
      <c r="N33" s="29">
        <v>-63</v>
      </c>
      <c r="O33" s="29">
        <v>15</v>
      </c>
      <c r="Q33" s="29">
        <v>-9</v>
      </c>
      <c r="R33" s="29">
        <v>-4</v>
      </c>
      <c r="S33" s="29">
        <v>-10</v>
      </c>
      <c r="T33" s="29">
        <v>-27</v>
      </c>
      <c r="U33" s="29">
        <v>-69</v>
      </c>
      <c r="V33" s="29">
        <v>19</v>
      </c>
    </row>
    <row r="34" spans="2:22" x14ac:dyDescent="0.25">
      <c r="B34" s="13">
        <v>43887</v>
      </c>
      <c r="C34" s="29">
        <v>0</v>
      </c>
      <c r="D34" s="29">
        <v>4</v>
      </c>
      <c r="E34" s="29">
        <v>25</v>
      </c>
      <c r="F34" s="29">
        <v>2</v>
      </c>
      <c r="G34" s="29">
        <v>-13</v>
      </c>
      <c r="H34" s="29">
        <v>2</v>
      </c>
      <c r="J34" s="29">
        <v>-3</v>
      </c>
      <c r="K34" s="29">
        <v>2</v>
      </c>
      <c r="L34" s="29">
        <v>15</v>
      </c>
      <c r="M34" s="29">
        <v>-2</v>
      </c>
      <c r="N34" s="29">
        <v>-11</v>
      </c>
      <c r="O34" s="29">
        <v>2</v>
      </c>
      <c r="Q34" s="29">
        <v>-2</v>
      </c>
      <c r="R34" s="29">
        <v>5</v>
      </c>
      <c r="S34" s="29">
        <v>17</v>
      </c>
      <c r="T34" s="29">
        <v>4</v>
      </c>
      <c r="U34" s="29">
        <v>-10</v>
      </c>
      <c r="V34" s="29">
        <v>3</v>
      </c>
    </row>
    <row r="35" spans="2:22" x14ac:dyDescent="0.25">
      <c r="B35" s="13">
        <v>43888</v>
      </c>
      <c r="C35" s="29">
        <v>4</v>
      </c>
      <c r="D35" s="29">
        <v>6</v>
      </c>
      <c r="E35" s="29">
        <v>27</v>
      </c>
      <c r="F35" s="29">
        <v>6</v>
      </c>
      <c r="G35" s="29">
        <v>0</v>
      </c>
      <c r="H35" s="29">
        <v>0</v>
      </c>
      <c r="J35" s="29">
        <v>6</v>
      </c>
      <c r="K35" s="29">
        <v>6</v>
      </c>
      <c r="L35" s="29">
        <v>26</v>
      </c>
      <c r="M35" s="29">
        <v>4</v>
      </c>
      <c r="N35" s="29">
        <v>0</v>
      </c>
      <c r="O35" s="29">
        <v>-1</v>
      </c>
      <c r="Q35" s="29">
        <v>5</v>
      </c>
      <c r="R35" s="29">
        <v>6</v>
      </c>
      <c r="S35" s="29">
        <v>25</v>
      </c>
      <c r="T35" s="29">
        <v>7</v>
      </c>
      <c r="U35" s="29">
        <v>1</v>
      </c>
      <c r="V35" s="29">
        <v>0</v>
      </c>
    </row>
    <row r="36" spans="2:22" x14ac:dyDescent="0.25">
      <c r="B36" s="13">
        <v>43889</v>
      </c>
      <c r="C36" s="29">
        <v>2</v>
      </c>
      <c r="D36" s="29">
        <v>10</v>
      </c>
      <c r="E36" s="29">
        <v>25</v>
      </c>
      <c r="F36" s="29">
        <v>6</v>
      </c>
      <c r="G36" s="29">
        <v>1</v>
      </c>
      <c r="H36" s="29">
        <v>-1</v>
      </c>
      <c r="J36" s="29">
        <v>1</v>
      </c>
      <c r="K36" s="29">
        <v>11</v>
      </c>
      <c r="L36" s="29">
        <v>26</v>
      </c>
      <c r="M36" s="29">
        <v>5</v>
      </c>
      <c r="N36" s="29">
        <v>1</v>
      </c>
      <c r="O36" s="29">
        <v>-1</v>
      </c>
      <c r="Q36" s="29">
        <v>-2</v>
      </c>
      <c r="R36" s="29">
        <v>10</v>
      </c>
      <c r="S36" s="29">
        <v>23</v>
      </c>
      <c r="T36" s="29">
        <v>4</v>
      </c>
      <c r="U36" s="29">
        <v>1</v>
      </c>
      <c r="V36" s="29">
        <v>-1</v>
      </c>
    </row>
    <row r="37" spans="2:22" x14ac:dyDescent="0.25">
      <c r="B37" s="12">
        <v>43890</v>
      </c>
      <c r="C37" s="29">
        <v>0</v>
      </c>
      <c r="D37" s="29">
        <v>7</v>
      </c>
      <c r="E37" s="29">
        <v>-5</v>
      </c>
      <c r="F37" s="29">
        <v>3</v>
      </c>
      <c r="G37" s="29">
        <v>1</v>
      </c>
      <c r="H37" s="29">
        <v>1</v>
      </c>
      <c r="J37" s="29">
        <v>0</v>
      </c>
      <c r="K37" s="29">
        <v>7</v>
      </c>
      <c r="L37" s="29">
        <v>5</v>
      </c>
      <c r="M37" s="29">
        <v>3</v>
      </c>
      <c r="N37" s="29">
        <v>2</v>
      </c>
      <c r="O37" s="29">
        <v>0</v>
      </c>
      <c r="Q37" s="29">
        <v>-1</v>
      </c>
      <c r="R37" s="29">
        <v>5</v>
      </c>
      <c r="S37" s="29">
        <v>-20</v>
      </c>
      <c r="T37" s="29">
        <v>-1</v>
      </c>
      <c r="U37" s="29">
        <v>2</v>
      </c>
      <c r="V37" s="29">
        <v>1</v>
      </c>
    </row>
    <row r="38" spans="2:22" x14ac:dyDescent="0.25">
      <c r="B38" s="3">
        <v>43891</v>
      </c>
      <c r="C38" s="29">
        <v>-8</v>
      </c>
      <c r="D38" s="29">
        <v>3</v>
      </c>
      <c r="E38" s="29">
        <v>-33</v>
      </c>
      <c r="F38" s="29">
        <v>-1</v>
      </c>
      <c r="G38" s="29">
        <v>0</v>
      </c>
      <c r="H38" s="29">
        <v>2</v>
      </c>
      <c r="J38" s="29">
        <v>-8</v>
      </c>
      <c r="K38" s="29">
        <v>4</v>
      </c>
      <c r="L38" s="29">
        <v>-38</v>
      </c>
      <c r="M38" s="29">
        <v>-3</v>
      </c>
      <c r="N38" s="29">
        <v>-1</v>
      </c>
      <c r="O38" s="29">
        <v>2</v>
      </c>
      <c r="Q38" s="29">
        <v>-11</v>
      </c>
      <c r="R38" s="29">
        <v>-1</v>
      </c>
      <c r="S38" s="29">
        <v>-47</v>
      </c>
      <c r="T38" s="29">
        <v>-5</v>
      </c>
      <c r="U38" s="29">
        <v>-3</v>
      </c>
      <c r="V38" s="29">
        <v>3</v>
      </c>
    </row>
    <row r="39" spans="2:22" x14ac:dyDescent="0.25">
      <c r="B39" s="3">
        <v>43892</v>
      </c>
      <c r="C39" s="29">
        <v>3</v>
      </c>
      <c r="D39" s="29">
        <v>9</v>
      </c>
      <c r="E39" s="29">
        <v>8</v>
      </c>
      <c r="F39" s="29">
        <v>4</v>
      </c>
      <c r="G39" s="29">
        <v>3</v>
      </c>
      <c r="H39" s="29">
        <v>0</v>
      </c>
      <c r="J39" s="29">
        <v>5</v>
      </c>
      <c r="K39" s="29">
        <v>11</v>
      </c>
      <c r="L39" s="29">
        <v>9</v>
      </c>
      <c r="M39" s="29">
        <v>3</v>
      </c>
      <c r="N39" s="29">
        <v>2</v>
      </c>
      <c r="O39" s="29">
        <v>0</v>
      </c>
      <c r="Q39" s="29">
        <v>-1</v>
      </c>
      <c r="R39" s="29">
        <v>10</v>
      </c>
      <c r="S39" s="29">
        <v>2</v>
      </c>
      <c r="T39" s="29">
        <v>5</v>
      </c>
      <c r="U39" s="29">
        <v>3</v>
      </c>
      <c r="V39" s="29">
        <v>0</v>
      </c>
    </row>
    <row r="40" spans="2:22" x14ac:dyDescent="0.25">
      <c r="B40" s="3">
        <v>43893</v>
      </c>
      <c r="C40" s="29">
        <v>-1</v>
      </c>
      <c r="D40" s="29">
        <v>7</v>
      </c>
      <c r="E40" s="29">
        <v>-3</v>
      </c>
      <c r="F40" s="29">
        <v>1</v>
      </c>
      <c r="G40" s="29">
        <v>3</v>
      </c>
      <c r="H40" s="29">
        <v>0</v>
      </c>
      <c r="J40" s="29">
        <v>-2</v>
      </c>
      <c r="K40" s="29">
        <v>5</v>
      </c>
      <c r="L40" s="29">
        <v>0</v>
      </c>
      <c r="M40" s="29">
        <v>1</v>
      </c>
      <c r="N40" s="29">
        <v>2</v>
      </c>
      <c r="O40" s="29">
        <v>0</v>
      </c>
      <c r="Q40" s="29">
        <v>-5</v>
      </c>
      <c r="R40" s="29">
        <v>6</v>
      </c>
      <c r="S40" s="29">
        <v>-20</v>
      </c>
      <c r="T40" s="29">
        <v>-1</v>
      </c>
      <c r="U40" s="29">
        <v>2</v>
      </c>
      <c r="V40" s="29">
        <v>1</v>
      </c>
    </row>
    <row r="41" spans="2:22" x14ac:dyDescent="0.25">
      <c r="B41" s="3">
        <v>43894</v>
      </c>
      <c r="C41" s="29">
        <v>2</v>
      </c>
      <c r="D41" s="29">
        <v>7</v>
      </c>
      <c r="E41" s="29">
        <v>15</v>
      </c>
      <c r="F41" s="29">
        <v>5</v>
      </c>
      <c r="G41" s="29">
        <v>2</v>
      </c>
      <c r="H41" s="29">
        <v>0</v>
      </c>
      <c r="J41" s="29">
        <v>1</v>
      </c>
      <c r="K41" s="29">
        <v>6</v>
      </c>
      <c r="L41" s="29">
        <v>16</v>
      </c>
      <c r="M41" s="29">
        <v>3</v>
      </c>
      <c r="N41" s="29">
        <v>2</v>
      </c>
      <c r="O41" s="29">
        <v>-1</v>
      </c>
      <c r="Q41" s="29">
        <v>-2</v>
      </c>
      <c r="R41" s="29">
        <v>7</v>
      </c>
      <c r="S41" s="29">
        <v>-14</v>
      </c>
      <c r="T41" s="29">
        <v>2</v>
      </c>
      <c r="U41" s="29">
        <v>2</v>
      </c>
      <c r="V41" s="29">
        <v>0</v>
      </c>
    </row>
    <row r="42" spans="2:22" x14ac:dyDescent="0.25">
      <c r="B42" s="3">
        <v>43895</v>
      </c>
      <c r="C42" s="29">
        <v>3</v>
      </c>
      <c r="D42" s="29">
        <v>8</v>
      </c>
      <c r="E42" s="29">
        <v>14</v>
      </c>
      <c r="F42" s="29">
        <v>5</v>
      </c>
      <c r="G42" s="29">
        <v>2</v>
      </c>
      <c r="H42" s="29">
        <v>0</v>
      </c>
      <c r="J42" s="29">
        <v>2</v>
      </c>
      <c r="K42" s="29">
        <v>7</v>
      </c>
      <c r="L42" s="29">
        <v>13</v>
      </c>
      <c r="M42" s="29">
        <v>4</v>
      </c>
      <c r="N42" s="29">
        <v>2</v>
      </c>
      <c r="O42" s="29">
        <v>-1</v>
      </c>
      <c r="Q42" s="29">
        <v>2</v>
      </c>
      <c r="R42" s="29">
        <v>10</v>
      </c>
      <c r="S42" s="29">
        <v>10</v>
      </c>
      <c r="T42" s="29">
        <v>2</v>
      </c>
      <c r="U42" s="29">
        <v>2</v>
      </c>
      <c r="V42" s="29">
        <v>0</v>
      </c>
    </row>
    <row r="43" spans="2:22" x14ac:dyDescent="0.25">
      <c r="B43" s="3">
        <v>43896</v>
      </c>
      <c r="C43" s="29">
        <v>0</v>
      </c>
      <c r="D43" s="29">
        <v>7</v>
      </c>
      <c r="E43" s="29">
        <v>14</v>
      </c>
      <c r="F43" s="29">
        <v>5</v>
      </c>
      <c r="G43" s="29">
        <v>2</v>
      </c>
      <c r="H43" s="29">
        <v>-1</v>
      </c>
      <c r="J43" s="29">
        <v>-3</v>
      </c>
      <c r="K43" s="29">
        <v>8</v>
      </c>
      <c r="L43" s="29">
        <v>15</v>
      </c>
      <c r="M43" s="29">
        <v>4</v>
      </c>
      <c r="N43" s="29">
        <v>2</v>
      </c>
      <c r="O43" s="29">
        <v>-1</v>
      </c>
      <c r="Q43" s="29">
        <v>-3</v>
      </c>
      <c r="R43" s="29">
        <v>8</v>
      </c>
      <c r="S43" s="29">
        <v>11</v>
      </c>
      <c r="T43" s="29">
        <v>2</v>
      </c>
      <c r="U43" s="29">
        <v>1</v>
      </c>
      <c r="V43" s="29">
        <v>0</v>
      </c>
    </row>
    <row r="44" spans="2:22" x14ac:dyDescent="0.25">
      <c r="B44" s="3">
        <v>43897</v>
      </c>
      <c r="C44" s="29">
        <v>3</v>
      </c>
      <c r="D44" s="29">
        <v>4</v>
      </c>
      <c r="E44" s="29">
        <v>27</v>
      </c>
      <c r="F44" s="29">
        <v>7</v>
      </c>
      <c r="G44" s="29">
        <v>2</v>
      </c>
      <c r="H44" s="29">
        <v>-1</v>
      </c>
      <c r="J44" s="29">
        <v>-2</v>
      </c>
      <c r="K44" s="29">
        <v>4</v>
      </c>
      <c r="L44" s="29">
        <v>33</v>
      </c>
      <c r="M44" s="29">
        <v>5</v>
      </c>
      <c r="N44" s="29">
        <v>1</v>
      </c>
      <c r="O44" s="29">
        <v>-1</v>
      </c>
      <c r="Q44" s="29">
        <v>4</v>
      </c>
      <c r="R44" s="29">
        <v>3</v>
      </c>
      <c r="S44" s="29">
        <v>16</v>
      </c>
      <c r="T44" s="29">
        <v>3</v>
      </c>
      <c r="U44" s="29">
        <v>1</v>
      </c>
      <c r="V44" s="29">
        <v>-1</v>
      </c>
    </row>
    <row r="45" spans="2:22" x14ac:dyDescent="0.25">
      <c r="B45" s="15">
        <v>43898</v>
      </c>
      <c r="C45" s="29">
        <v>-1</v>
      </c>
      <c r="D45" s="29">
        <v>6</v>
      </c>
      <c r="E45" s="29">
        <v>-4</v>
      </c>
      <c r="F45" s="29">
        <v>1</v>
      </c>
      <c r="G45" s="29">
        <v>1</v>
      </c>
      <c r="H45" s="29">
        <v>0</v>
      </c>
      <c r="J45" s="29">
        <v>0</v>
      </c>
      <c r="K45" s="29">
        <v>6</v>
      </c>
      <c r="L45" s="29">
        <v>4</v>
      </c>
      <c r="M45" s="29">
        <v>2</v>
      </c>
      <c r="N45" s="29">
        <v>0</v>
      </c>
      <c r="O45" s="29">
        <v>-1</v>
      </c>
      <c r="Q45" s="29">
        <v>-10</v>
      </c>
      <c r="R45" s="29">
        <v>3</v>
      </c>
      <c r="S45" s="29">
        <v>-43</v>
      </c>
      <c r="T45" s="29">
        <v>-9</v>
      </c>
      <c r="U45" s="29">
        <v>-3</v>
      </c>
      <c r="V45" s="29">
        <v>2</v>
      </c>
    </row>
    <row r="46" spans="2:22" x14ac:dyDescent="0.25">
      <c r="B46" s="13">
        <v>43899</v>
      </c>
      <c r="C46" s="29">
        <v>0</v>
      </c>
      <c r="D46" s="29">
        <v>11</v>
      </c>
      <c r="E46" s="29">
        <v>21</v>
      </c>
      <c r="F46" s="29">
        <v>0</v>
      </c>
      <c r="G46" s="29">
        <v>2</v>
      </c>
      <c r="H46" s="29">
        <v>1</v>
      </c>
      <c r="J46" s="29">
        <v>-1</v>
      </c>
      <c r="K46" s="29">
        <v>11</v>
      </c>
      <c r="L46" s="29">
        <v>24</v>
      </c>
      <c r="M46" s="29">
        <v>-1</v>
      </c>
      <c r="N46" s="29">
        <v>1</v>
      </c>
      <c r="O46" s="29">
        <v>1</v>
      </c>
      <c r="Q46" s="29">
        <v>-2</v>
      </c>
      <c r="R46" s="29">
        <v>14</v>
      </c>
      <c r="S46" s="29">
        <v>18</v>
      </c>
      <c r="T46" s="29">
        <v>-1</v>
      </c>
      <c r="U46" s="29">
        <v>0</v>
      </c>
      <c r="V46" s="29">
        <v>1</v>
      </c>
    </row>
    <row r="47" spans="2:22" x14ac:dyDescent="0.25">
      <c r="B47" s="13">
        <v>43900</v>
      </c>
      <c r="C47" s="29">
        <v>0</v>
      </c>
      <c r="D47" s="29">
        <v>17</v>
      </c>
      <c r="E47" s="29">
        <v>20</v>
      </c>
      <c r="F47" s="29">
        <v>0</v>
      </c>
      <c r="G47" s="29">
        <v>1</v>
      </c>
      <c r="H47" s="29">
        <v>0</v>
      </c>
      <c r="J47" s="29">
        <v>-2</v>
      </c>
      <c r="K47" s="29">
        <v>15</v>
      </c>
      <c r="L47" s="29">
        <v>23</v>
      </c>
      <c r="M47" s="29">
        <v>-2</v>
      </c>
      <c r="N47" s="29">
        <v>0</v>
      </c>
      <c r="O47" s="29">
        <v>1</v>
      </c>
      <c r="Q47" s="29">
        <v>-4</v>
      </c>
      <c r="R47" s="29">
        <v>20</v>
      </c>
      <c r="S47" s="29">
        <v>15</v>
      </c>
      <c r="T47" s="29">
        <v>-2</v>
      </c>
      <c r="U47" s="29">
        <v>-1</v>
      </c>
      <c r="V47" s="29">
        <v>2</v>
      </c>
    </row>
    <row r="48" spans="2:22" x14ac:dyDescent="0.25">
      <c r="B48" s="13">
        <v>43901</v>
      </c>
      <c r="C48" s="29">
        <v>-1</v>
      </c>
      <c r="D48" s="29">
        <v>26</v>
      </c>
      <c r="E48" s="29">
        <v>29</v>
      </c>
      <c r="F48" s="29">
        <v>-1</v>
      </c>
      <c r="G48" s="29">
        <v>0</v>
      </c>
      <c r="H48" s="29">
        <v>1</v>
      </c>
      <c r="J48" s="29">
        <v>-3</v>
      </c>
      <c r="K48" s="29">
        <v>26</v>
      </c>
      <c r="L48" s="29">
        <v>30</v>
      </c>
      <c r="M48" s="29">
        <v>-4</v>
      </c>
      <c r="N48" s="29">
        <v>-1</v>
      </c>
      <c r="O48" s="29">
        <v>1</v>
      </c>
      <c r="Q48" s="29">
        <v>-6</v>
      </c>
      <c r="R48" s="29">
        <v>29</v>
      </c>
      <c r="S48" s="29">
        <v>13</v>
      </c>
      <c r="T48" s="29">
        <v>-6</v>
      </c>
      <c r="U48" s="29">
        <v>-2</v>
      </c>
      <c r="V48" s="29">
        <v>2</v>
      </c>
    </row>
    <row r="49" spans="2:22" x14ac:dyDescent="0.25">
      <c r="B49" s="13">
        <v>43902</v>
      </c>
      <c r="C49" s="29">
        <v>-9</v>
      </c>
      <c r="D49" s="29">
        <v>28</v>
      </c>
      <c r="E49" s="29">
        <v>10</v>
      </c>
      <c r="F49" s="29">
        <v>-11</v>
      </c>
      <c r="G49" s="29">
        <v>-4</v>
      </c>
      <c r="H49" s="29">
        <v>4</v>
      </c>
      <c r="J49" s="29">
        <v>-13</v>
      </c>
      <c r="K49" s="29">
        <v>29</v>
      </c>
      <c r="L49" s="29">
        <v>4</v>
      </c>
      <c r="M49" s="29">
        <v>-13</v>
      </c>
      <c r="N49" s="29">
        <v>-7</v>
      </c>
      <c r="O49" s="29">
        <v>5</v>
      </c>
      <c r="Q49" s="29">
        <v>-13</v>
      </c>
      <c r="R49" s="29">
        <v>30</v>
      </c>
      <c r="S49" s="29">
        <v>15</v>
      </c>
      <c r="T49" s="29">
        <v>-14</v>
      </c>
      <c r="U49" s="29">
        <v>-7</v>
      </c>
      <c r="V49" s="29">
        <v>5</v>
      </c>
    </row>
    <row r="50" spans="2:22" x14ac:dyDescent="0.25">
      <c r="B50" s="13">
        <v>43903</v>
      </c>
      <c r="C50" s="29">
        <v>-27</v>
      </c>
      <c r="D50" s="29">
        <v>23</v>
      </c>
      <c r="E50" s="29">
        <v>-10</v>
      </c>
      <c r="F50" s="29">
        <v>-24</v>
      </c>
      <c r="G50" s="29">
        <v>-11</v>
      </c>
      <c r="H50" s="29">
        <v>9</v>
      </c>
      <c r="J50" s="29">
        <v>-33</v>
      </c>
      <c r="K50" s="29">
        <v>23</v>
      </c>
      <c r="L50" s="29">
        <v>-19</v>
      </c>
      <c r="M50" s="29">
        <v>-26</v>
      </c>
      <c r="N50" s="29">
        <v>-16</v>
      </c>
      <c r="O50" s="29">
        <v>11</v>
      </c>
      <c r="Q50" s="29">
        <v>-33</v>
      </c>
      <c r="R50" s="29">
        <v>21</v>
      </c>
      <c r="S50" s="29">
        <v>-9</v>
      </c>
      <c r="T50" s="29">
        <v>-30</v>
      </c>
      <c r="U50" s="29">
        <v>-14</v>
      </c>
      <c r="V50" s="29">
        <v>12</v>
      </c>
    </row>
    <row r="51" spans="2:22" x14ac:dyDescent="0.25">
      <c r="B51" s="13">
        <v>43904</v>
      </c>
      <c r="C51" s="29">
        <v>-47</v>
      </c>
      <c r="D51" s="29">
        <v>-10</v>
      </c>
      <c r="E51" s="29">
        <v>-31</v>
      </c>
      <c r="F51" s="29">
        <v>-33</v>
      </c>
      <c r="G51" s="29">
        <v>-15</v>
      </c>
      <c r="H51" s="29">
        <v>13</v>
      </c>
      <c r="J51" s="29">
        <v>-52</v>
      </c>
      <c r="K51" s="29">
        <v>-13</v>
      </c>
      <c r="L51" s="29">
        <v>-33</v>
      </c>
      <c r="M51" s="29">
        <v>-35</v>
      </c>
      <c r="N51" s="29">
        <v>-17</v>
      </c>
      <c r="O51" s="29">
        <v>14</v>
      </c>
      <c r="Q51" s="29">
        <v>-52</v>
      </c>
      <c r="R51" s="29">
        <v>-11</v>
      </c>
      <c r="S51" s="29">
        <v>-39</v>
      </c>
      <c r="T51" s="29">
        <v>-38</v>
      </c>
      <c r="U51" s="29">
        <v>-18</v>
      </c>
      <c r="V51" s="29">
        <v>15</v>
      </c>
    </row>
    <row r="52" spans="2:22" x14ac:dyDescent="0.25">
      <c r="B52" s="15">
        <v>43905</v>
      </c>
      <c r="C52" s="29">
        <v>-62</v>
      </c>
      <c r="D52" s="29">
        <v>-33</v>
      </c>
      <c r="E52" s="29">
        <v>-58</v>
      </c>
      <c r="F52" s="29">
        <v>-46</v>
      </c>
      <c r="G52" s="29">
        <v>-23</v>
      </c>
      <c r="H52" s="29">
        <v>15</v>
      </c>
      <c r="J52" s="29">
        <v>-64</v>
      </c>
      <c r="K52" s="29">
        <v>-34</v>
      </c>
      <c r="L52" s="29">
        <v>-59</v>
      </c>
      <c r="M52" s="29">
        <v>-45</v>
      </c>
      <c r="N52" s="29">
        <v>-25</v>
      </c>
      <c r="O52" s="29">
        <v>14</v>
      </c>
      <c r="Q52" s="29">
        <v>-68</v>
      </c>
      <c r="R52" s="29">
        <v>-37</v>
      </c>
      <c r="S52" s="29">
        <v>-71</v>
      </c>
      <c r="T52" s="29">
        <v>-52</v>
      </c>
      <c r="U52" s="29">
        <v>-27</v>
      </c>
      <c r="V52" s="29">
        <v>17</v>
      </c>
    </row>
    <row r="53" spans="2:22" x14ac:dyDescent="0.25">
      <c r="B53" s="13">
        <v>43906</v>
      </c>
      <c r="C53" s="29">
        <v>-50</v>
      </c>
      <c r="D53" s="29">
        <v>-16</v>
      </c>
      <c r="E53" s="29">
        <v>-40</v>
      </c>
      <c r="F53" s="29">
        <v>-51</v>
      </c>
      <c r="G53" s="29">
        <v>-41</v>
      </c>
      <c r="H53" s="29">
        <v>22</v>
      </c>
      <c r="J53" s="29">
        <v>-54</v>
      </c>
      <c r="K53" s="29">
        <v>-22</v>
      </c>
      <c r="L53" s="29">
        <v>-46</v>
      </c>
      <c r="M53" s="29">
        <v>-53</v>
      </c>
      <c r="N53" s="29">
        <v>-47</v>
      </c>
      <c r="O53" s="29">
        <v>24</v>
      </c>
      <c r="Q53" s="29">
        <v>-53</v>
      </c>
      <c r="R53" s="29">
        <v>-15</v>
      </c>
      <c r="S53" s="29">
        <v>-40</v>
      </c>
      <c r="T53" s="29">
        <v>-52</v>
      </c>
      <c r="U53" s="29">
        <v>-42</v>
      </c>
      <c r="V53" s="29">
        <v>23</v>
      </c>
    </row>
    <row r="54" spans="2:22" x14ac:dyDescent="0.25">
      <c r="B54" s="13">
        <v>43907</v>
      </c>
      <c r="C54" s="29">
        <v>-54</v>
      </c>
      <c r="D54" s="29">
        <v>-20</v>
      </c>
      <c r="E54" s="29">
        <v>-44</v>
      </c>
      <c r="F54" s="29">
        <v>-56</v>
      </c>
      <c r="G54" s="29">
        <v>-48</v>
      </c>
      <c r="H54" s="29">
        <v>24</v>
      </c>
      <c r="J54" s="29">
        <v>-58</v>
      </c>
      <c r="K54" s="29">
        <v>-26</v>
      </c>
      <c r="L54" s="29">
        <v>-49</v>
      </c>
      <c r="M54" s="29">
        <v>-58</v>
      </c>
      <c r="N54" s="29">
        <v>-54</v>
      </c>
      <c r="O54" s="29">
        <v>27</v>
      </c>
      <c r="Q54" s="29">
        <v>-56</v>
      </c>
      <c r="R54" s="29">
        <v>-17</v>
      </c>
      <c r="S54" s="29">
        <v>-39</v>
      </c>
      <c r="T54" s="29">
        <v>-57</v>
      </c>
      <c r="U54" s="29">
        <v>-48</v>
      </c>
      <c r="V54" s="29">
        <v>26</v>
      </c>
    </row>
    <row r="55" spans="2:22" x14ac:dyDescent="0.25">
      <c r="B55" s="13">
        <v>43908</v>
      </c>
      <c r="C55" s="29">
        <v>-55</v>
      </c>
      <c r="D55" s="29">
        <v>-19</v>
      </c>
      <c r="E55" s="29">
        <v>-38</v>
      </c>
      <c r="F55" s="29">
        <v>-57</v>
      </c>
      <c r="G55" s="29">
        <v>-51</v>
      </c>
      <c r="H55" s="29">
        <v>24</v>
      </c>
      <c r="J55" s="29">
        <v>-59</v>
      </c>
      <c r="K55" s="29">
        <v>-26</v>
      </c>
      <c r="L55" s="29">
        <v>-45</v>
      </c>
      <c r="M55" s="29">
        <v>-60</v>
      </c>
      <c r="N55" s="29">
        <v>-56</v>
      </c>
      <c r="O55" s="29">
        <v>27</v>
      </c>
      <c r="Q55" s="29">
        <v>-57</v>
      </c>
      <c r="R55" s="29">
        <v>-15</v>
      </c>
      <c r="S55" s="29">
        <v>-41</v>
      </c>
      <c r="T55" s="29">
        <v>-58</v>
      </c>
      <c r="U55" s="29">
        <v>-50</v>
      </c>
      <c r="V55" s="29">
        <v>27</v>
      </c>
    </row>
    <row r="56" spans="2:22" x14ac:dyDescent="0.25">
      <c r="B56" s="13">
        <v>43909</v>
      </c>
      <c r="C56" s="29">
        <v>-67</v>
      </c>
      <c r="D56" s="29">
        <v>-36</v>
      </c>
      <c r="E56" s="29">
        <v>-53</v>
      </c>
      <c r="F56" s="29">
        <v>-68</v>
      </c>
      <c r="G56" s="29">
        <v>-57</v>
      </c>
      <c r="H56" s="29">
        <v>30</v>
      </c>
      <c r="J56" s="29">
        <v>-71</v>
      </c>
      <c r="K56" s="29">
        <v>-40</v>
      </c>
      <c r="L56" s="29">
        <v>-60</v>
      </c>
      <c r="M56" s="29">
        <v>-71</v>
      </c>
      <c r="N56" s="29">
        <v>-64</v>
      </c>
      <c r="O56" s="29">
        <v>33</v>
      </c>
      <c r="Q56" s="29">
        <v>-67</v>
      </c>
      <c r="R56" s="29">
        <v>-34</v>
      </c>
      <c r="S56" s="29">
        <v>-50</v>
      </c>
      <c r="T56" s="29">
        <v>-69</v>
      </c>
      <c r="U56" s="29">
        <v>-56</v>
      </c>
      <c r="V56" s="29">
        <v>31</v>
      </c>
    </row>
    <row r="57" spans="2:22" x14ac:dyDescent="0.25">
      <c r="B57" s="93">
        <v>43910</v>
      </c>
      <c r="C57" s="29">
        <v>-77</v>
      </c>
      <c r="D57" s="29">
        <v>-42</v>
      </c>
      <c r="E57" s="29">
        <v>-70</v>
      </c>
      <c r="F57" s="29">
        <v>-73</v>
      </c>
      <c r="G57" s="29">
        <v>-60</v>
      </c>
      <c r="H57" s="29">
        <v>36</v>
      </c>
      <c r="J57" s="29">
        <v>-80</v>
      </c>
      <c r="K57" s="29">
        <v>-43</v>
      </c>
      <c r="L57" s="29">
        <v>-73</v>
      </c>
      <c r="M57" s="29">
        <v>-75</v>
      </c>
      <c r="N57" s="29">
        <v>-67</v>
      </c>
      <c r="O57" s="29">
        <v>39</v>
      </c>
      <c r="Q57" s="29">
        <v>-79</v>
      </c>
      <c r="R57" s="29">
        <v>-40</v>
      </c>
      <c r="S57" s="29">
        <v>-73</v>
      </c>
      <c r="T57" s="29">
        <v>-76</v>
      </c>
      <c r="U57" s="29">
        <v>-59</v>
      </c>
      <c r="V57" s="29">
        <v>38</v>
      </c>
    </row>
    <row r="58" spans="2:22" hidden="1" x14ac:dyDescent="0.25">
      <c r="B58" s="13">
        <v>43911</v>
      </c>
      <c r="C58" s="29">
        <v>-81</v>
      </c>
      <c r="D58" s="29">
        <v>-48</v>
      </c>
      <c r="E58" s="29">
        <v>-71</v>
      </c>
      <c r="F58" s="29">
        <v>-71</v>
      </c>
      <c r="G58" s="29">
        <v>-55</v>
      </c>
      <c r="H58" s="29">
        <v>26</v>
      </c>
      <c r="J58" s="29">
        <v>-82</v>
      </c>
      <c r="K58" s="29">
        <v>-49</v>
      </c>
      <c r="L58" s="29">
        <v>-72</v>
      </c>
      <c r="M58" s="29">
        <v>-73</v>
      </c>
      <c r="N58" s="29">
        <v>-58</v>
      </c>
      <c r="O58" s="29">
        <v>26</v>
      </c>
      <c r="Q58" s="29">
        <v>-82</v>
      </c>
      <c r="R58" s="29">
        <v>-46</v>
      </c>
      <c r="S58" s="29">
        <v>-76</v>
      </c>
      <c r="T58" s="29">
        <v>-74</v>
      </c>
      <c r="U58" s="29">
        <v>-57</v>
      </c>
      <c r="V58" s="29">
        <v>28</v>
      </c>
    </row>
    <row r="59" spans="2:22" hidden="1" x14ac:dyDescent="0.25">
      <c r="B59" s="15">
        <v>43912</v>
      </c>
      <c r="C59" s="29">
        <v>-83</v>
      </c>
      <c r="D59" s="29">
        <v>-58</v>
      </c>
      <c r="E59" s="29">
        <v>-72</v>
      </c>
      <c r="F59" s="29">
        <v>-74</v>
      </c>
      <c r="G59" s="29">
        <v>-51</v>
      </c>
      <c r="H59" s="29">
        <v>22</v>
      </c>
      <c r="J59" s="29">
        <v>-84</v>
      </c>
      <c r="K59" s="29">
        <v>-56</v>
      </c>
      <c r="L59" s="29">
        <v>-74</v>
      </c>
      <c r="M59" s="29">
        <v>-76</v>
      </c>
      <c r="N59" s="29">
        <v>-54</v>
      </c>
      <c r="O59" s="29">
        <v>22</v>
      </c>
      <c r="Q59" s="29">
        <v>-84</v>
      </c>
      <c r="R59" s="29">
        <v>-57</v>
      </c>
      <c r="S59" s="29">
        <v>-74</v>
      </c>
      <c r="T59" s="29">
        <v>-76</v>
      </c>
      <c r="U59" s="29">
        <v>-54</v>
      </c>
      <c r="V59" s="29">
        <v>23</v>
      </c>
    </row>
    <row r="60" spans="2:22" hidden="1" x14ac:dyDescent="0.25">
      <c r="B60" s="13">
        <v>43913</v>
      </c>
      <c r="C60" s="29">
        <v>-74</v>
      </c>
      <c r="D60" s="29">
        <v>-42</v>
      </c>
      <c r="E60" s="29">
        <v>-59</v>
      </c>
      <c r="F60" s="29">
        <v>-74</v>
      </c>
      <c r="G60" s="29">
        <v>-62</v>
      </c>
      <c r="H60" s="29">
        <v>32</v>
      </c>
      <c r="J60" s="29">
        <v>-76</v>
      </c>
      <c r="K60" s="29">
        <v>-45</v>
      </c>
      <c r="L60" s="29">
        <v>-63</v>
      </c>
      <c r="M60" s="29">
        <v>-76</v>
      </c>
      <c r="N60" s="29">
        <v>-68</v>
      </c>
      <c r="O60" s="29">
        <v>36</v>
      </c>
      <c r="Q60" s="29">
        <v>-75</v>
      </c>
      <c r="R60" s="29">
        <v>-41</v>
      </c>
      <c r="S60" s="29">
        <v>-58</v>
      </c>
      <c r="T60" s="29">
        <v>-73</v>
      </c>
      <c r="U60" s="29">
        <v>-61</v>
      </c>
      <c r="V60" s="29">
        <v>34</v>
      </c>
    </row>
    <row r="61" spans="2:22" hidden="1" x14ac:dyDescent="0.25">
      <c r="B61" s="13">
        <v>43914</v>
      </c>
      <c r="C61" s="29">
        <v>-73</v>
      </c>
      <c r="D61" s="29">
        <v>-40</v>
      </c>
      <c r="E61" s="29">
        <v>-60</v>
      </c>
      <c r="F61" s="29">
        <v>-74</v>
      </c>
      <c r="G61" s="29">
        <v>-63</v>
      </c>
      <c r="H61" s="29">
        <v>33</v>
      </c>
      <c r="J61" s="29">
        <v>-76</v>
      </c>
      <c r="K61" s="29">
        <v>-44</v>
      </c>
      <c r="L61" s="29">
        <v>-65</v>
      </c>
      <c r="M61" s="29">
        <v>-76</v>
      </c>
      <c r="N61" s="29">
        <v>-69</v>
      </c>
      <c r="O61" s="29">
        <v>36</v>
      </c>
      <c r="Q61" s="29">
        <v>-75</v>
      </c>
      <c r="R61" s="29">
        <v>-38</v>
      </c>
      <c r="S61" s="29">
        <v>-57</v>
      </c>
      <c r="T61" s="29">
        <v>-73</v>
      </c>
      <c r="U61" s="29">
        <v>-63</v>
      </c>
      <c r="V61" s="29">
        <v>34</v>
      </c>
    </row>
    <row r="62" spans="2:22" hidden="1" x14ac:dyDescent="0.25">
      <c r="B62" s="13">
        <v>43915</v>
      </c>
      <c r="C62" s="29">
        <v>-74</v>
      </c>
      <c r="D62" s="29">
        <v>-42</v>
      </c>
      <c r="E62" s="29">
        <v>-59</v>
      </c>
      <c r="F62" s="29">
        <v>-74</v>
      </c>
      <c r="G62" s="29">
        <v>-63</v>
      </c>
      <c r="H62" s="29">
        <v>32</v>
      </c>
      <c r="J62" s="29">
        <v>-76</v>
      </c>
      <c r="K62" s="29">
        <v>-45</v>
      </c>
      <c r="L62" s="29">
        <v>-65</v>
      </c>
      <c r="M62" s="29">
        <v>-77</v>
      </c>
      <c r="N62" s="29">
        <v>-69</v>
      </c>
      <c r="O62" s="29">
        <v>36</v>
      </c>
      <c r="Q62" s="29">
        <v>-75</v>
      </c>
      <c r="R62" s="29">
        <v>-39</v>
      </c>
      <c r="S62" s="29">
        <v>-61</v>
      </c>
      <c r="T62" s="29">
        <v>-74</v>
      </c>
      <c r="U62" s="29">
        <v>-63</v>
      </c>
      <c r="V62" s="29">
        <v>35</v>
      </c>
    </row>
    <row r="63" spans="2:22" hidden="1" x14ac:dyDescent="0.25">
      <c r="B63" s="13">
        <v>43916</v>
      </c>
      <c r="C63" s="29">
        <v>-74</v>
      </c>
      <c r="D63" s="29">
        <v>-42</v>
      </c>
      <c r="E63" s="29">
        <v>-60</v>
      </c>
      <c r="F63" s="29">
        <v>-75</v>
      </c>
      <c r="G63" s="29">
        <v>-64</v>
      </c>
      <c r="H63" s="29">
        <v>33</v>
      </c>
      <c r="J63" s="29">
        <v>-77</v>
      </c>
      <c r="K63" s="29">
        <v>-45</v>
      </c>
      <c r="L63" s="29">
        <v>-67</v>
      </c>
      <c r="M63" s="29">
        <v>-78</v>
      </c>
      <c r="N63" s="29">
        <v>-70</v>
      </c>
      <c r="O63" s="29">
        <v>37</v>
      </c>
      <c r="Q63" s="29">
        <v>-75</v>
      </c>
      <c r="R63" s="29">
        <v>-39</v>
      </c>
      <c r="S63" s="29">
        <v>-56</v>
      </c>
      <c r="T63" s="29">
        <v>-75</v>
      </c>
      <c r="U63" s="29">
        <v>-63</v>
      </c>
      <c r="V63" s="29">
        <v>35</v>
      </c>
    </row>
    <row r="64" spans="2:22" hidden="1" x14ac:dyDescent="0.25">
      <c r="B64" s="13">
        <v>43917</v>
      </c>
      <c r="C64" s="29">
        <v>-75</v>
      </c>
      <c r="D64" s="29">
        <v>-39</v>
      </c>
      <c r="E64" s="29">
        <v>-63</v>
      </c>
      <c r="F64" s="29">
        <v>-75</v>
      </c>
      <c r="G64" s="29">
        <v>-63</v>
      </c>
      <c r="H64" s="29">
        <v>36</v>
      </c>
      <c r="J64" s="29">
        <v>-78</v>
      </c>
      <c r="K64" s="29">
        <v>-41</v>
      </c>
      <c r="L64" s="29">
        <v>-68</v>
      </c>
      <c r="M64" s="29">
        <v>-77</v>
      </c>
      <c r="N64" s="29">
        <v>-69</v>
      </c>
      <c r="O64" s="29">
        <v>39</v>
      </c>
      <c r="Q64" s="29">
        <v>-77</v>
      </c>
      <c r="R64" s="29">
        <v>-37</v>
      </c>
      <c r="S64" s="29">
        <v>-62</v>
      </c>
      <c r="T64" s="29">
        <v>-76</v>
      </c>
      <c r="U64" s="29">
        <v>-63</v>
      </c>
      <c r="V64" s="29">
        <v>39</v>
      </c>
    </row>
    <row r="65" spans="2:22" hidden="1" x14ac:dyDescent="0.25">
      <c r="B65" s="13">
        <v>43918</v>
      </c>
      <c r="C65" s="29">
        <v>-79</v>
      </c>
      <c r="D65" s="29">
        <v>-47</v>
      </c>
      <c r="E65" s="29">
        <v>-72</v>
      </c>
      <c r="F65" s="29">
        <v>-74</v>
      </c>
      <c r="G65" s="29">
        <v>-55</v>
      </c>
      <c r="H65" s="29">
        <v>25</v>
      </c>
      <c r="J65" s="29">
        <v>-80</v>
      </c>
      <c r="K65" s="29">
        <v>-47</v>
      </c>
      <c r="L65" s="29">
        <v>-73</v>
      </c>
      <c r="M65" s="29">
        <v>-75</v>
      </c>
      <c r="N65" s="29">
        <v>-58</v>
      </c>
      <c r="O65" s="29">
        <v>25</v>
      </c>
      <c r="Q65" s="29">
        <v>-80</v>
      </c>
      <c r="R65" s="29">
        <v>-45</v>
      </c>
      <c r="S65" s="29">
        <v>-76</v>
      </c>
      <c r="T65" s="29">
        <v>-76</v>
      </c>
      <c r="U65" s="29">
        <v>-57</v>
      </c>
      <c r="V65" s="29">
        <v>27</v>
      </c>
    </row>
    <row r="66" spans="2:22" hidden="1" x14ac:dyDescent="0.25">
      <c r="B66" s="15">
        <v>43919</v>
      </c>
      <c r="C66" s="29">
        <v>-83</v>
      </c>
      <c r="D66" s="29">
        <v>-59</v>
      </c>
      <c r="E66" s="29">
        <v>-80</v>
      </c>
      <c r="F66" s="29">
        <v>-78</v>
      </c>
      <c r="G66" s="29">
        <v>-53</v>
      </c>
      <c r="H66" s="29">
        <v>22</v>
      </c>
      <c r="J66" s="29">
        <v>-84</v>
      </c>
      <c r="K66" s="29">
        <v>-58</v>
      </c>
      <c r="L66" s="29">
        <v>-82</v>
      </c>
      <c r="M66" s="29">
        <v>-79</v>
      </c>
      <c r="N66" s="29">
        <v>-56</v>
      </c>
      <c r="O66" s="29">
        <v>22</v>
      </c>
      <c r="Q66" s="29">
        <v>-84</v>
      </c>
      <c r="R66" s="29">
        <v>-59</v>
      </c>
      <c r="S66" s="29">
        <v>-82</v>
      </c>
      <c r="T66" s="29">
        <v>-79</v>
      </c>
      <c r="U66" s="29">
        <v>-54</v>
      </c>
      <c r="V66" s="29">
        <v>23</v>
      </c>
    </row>
    <row r="67" spans="2:22" hidden="1" x14ac:dyDescent="0.25">
      <c r="B67" s="13">
        <v>43920</v>
      </c>
      <c r="C67" s="29">
        <v>-74</v>
      </c>
      <c r="D67" s="29">
        <v>-45</v>
      </c>
      <c r="E67" s="29">
        <v>-71</v>
      </c>
      <c r="F67" s="29">
        <v>-78</v>
      </c>
      <c r="G67" s="29">
        <v>-63</v>
      </c>
      <c r="H67" s="29">
        <v>33</v>
      </c>
      <c r="J67" s="29">
        <v>-77</v>
      </c>
      <c r="K67" s="29">
        <v>-47</v>
      </c>
      <c r="L67" s="29">
        <v>-77</v>
      </c>
      <c r="M67" s="29">
        <v>-80</v>
      </c>
      <c r="N67" s="29">
        <v>-70</v>
      </c>
      <c r="O67" s="29">
        <v>36</v>
      </c>
      <c r="Q67" s="29">
        <v>-76</v>
      </c>
      <c r="R67" s="29">
        <v>-43</v>
      </c>
      <c r="S67" s="29">
        <v>-70</v>
      </c>
      <c r="T67" s="29">
        <v>-77</v>
      </c>
      <c r="U67" s="29">
        <v>-63</v>
      </c>
      <c r="V67" s="29">
        <v>35</v>
      </c>
    </row>
    <row r="68" spans="2:22" hidden="1" x14ac:dyDescent="0.25">
      <c r="B68" s="13">
        <v>43921</v>
      </c>
      <c r="C68" s="29">
        <v>-72</v>
      </c>
      <c r="D68" s="29">
        <v>-36</v>
      </c>
      <c r="E68" s="29">
        <v>-68</v>
      </c>
      <c r="F68" s="29">
        <v>-75</v>
      </c>
      <c r="G68" s="29">
        <v>-64</v>
      </c>
      <c r="H68" s="29">
        <v>33</v>
      </c>
      <c r="J68" s="29">
        <v>-74</v>
      </c>
      <c r="K68" s="29">
        <v>-40</v>
      </c>
      <c r="L68" s="29">
        <v>-71</v>
      </c>
      <c r="M68" s="29">
        <v>-77</v>
      </c>
      <c r="N68" s="29">
        <v>-69</v>
      </c>
      <c r="O68" s="29">
        <v>35</v>
      </c>
      <c r="Q68" s="29">
        <v>-74</v>
      </c>
      <c r="R68" s="29">
        <v>-35</v>
      </c>
      <c r="S68" s="29">
        <v>-71</v>
      </c>
      <c r="T68" s="29">
        <v>-75</v>
      </c>
      <c r="U68" s="29">
        <v>-63</v>
      </c>
      <c r="V68" s="29">
        <v>35</v>
      </c>
    </row>
    <row r="69" spans="2:22" x14ac:dyDescent="0.25">
      <c r="B69" s="28">
        <v>43922</v>
      </c>
      <c r="C69" s="29">
        <v>-73</v>
      </c>
      <c r="D69" s="29">
        <v>-40</v>
      </c>
      <c r="E69" s="29">
        <v>-67</v>
      </c>
      <c r="F69" s="29">
        <v>-76</v>
      </c>
      <c r="G69" s="29">
        <v>-64</v>
      </c>
      <c r="H69" s="29">
        <v>33</v>
      </c>
      <c r="J69" s="29">
        <v>-77</v>
      </c>
      <c r="K69" s="29">
        <v>-47</v>
      </c>
      <c r="L69" s="29">
        <v>-77</v>
      </c>
      <c r="M69" s="29">
        <v>-79</v>
      </c>
      <c r="N69" s="29">
        <v>-70</v>
      </c>
      <c r="O69" s="29">
        <v>36</v>
      </c>
      <c r="Q69" s="29">
        <v>-72</v>
      </c>
      <c r="R69" s="29">
        <v>-33</v>
      </c>
      <c r="S69" s="29">
        <v>-62</v>
      </c>
      <c r="T69" s="29">
        <v>-73</v>
      </c>
      <c r="U69" s="29">
        <v>-63</v>
      </c>
      <c r="V69" s="29">
        <v>35</v>
      </c>
    </row>
    <row r="70" spans="2:22" x14ac:dyDescent="0.25">
      <c r="B70" s="13">
        <v>43923</v>
      </c>
      <c r="C70" s="29">
        <v>-70</v>
      </c>
      <c r="D70" s="29">
        <v>-35</v>
      </c>
      <c r="E70" s="29">
        <v>-57</v>
      </c>
      <c r="F70" s="29">
        <v>-74</v>
      </c>
      <c r="G70" s="29">
        <v>-64</v>
      </c>
      <c r="H70" s="29">
        <v>33</v>
      </c>
      <c r="J70" s="29">
        <v>-73</v>
      </c>
      <c r="K70" s="29">
        <v>-38</v>
      </c>
      <c r="L70" s="29">
        <v>-61</v>
      </c>
      <c r="M70" s="29">
        <v>-76</v>
      </c>
      <c r="N70" s="29">
        <v>-70</v>
      </c>
      <c r="O70" s="29">
        <v>35</v>
      </c>
      <c r="Q70" s="29">
        <v>-71</v>
      </c>
      <c r="R70" s="29">
        <v>-32</v>
      </c>
      <c r="S70" s="29">
        <v>-53</v>
      </c>
      <c r="T70" s="29">
        <v>-73</v>
      </c>
      <c r="U70" s="29">
        <v>-63</v>
      </c>
      <c r="V70" s="29">
        <v>35</v>
      </c>
    </row>
    <row r="71" spans="2:22" x14ac:dyDescent="0.25">
      <c r="B71" s="13">
        <v>43924</v>
      </c>
      <c r="C71" s="29">
        <v>-72</v>
      </c>
      <c r="D71" s="29">
        <v>-34</v>
      </c>
      <c r="E71" s="29">
        <v>-61</v>
      </c>
      <c r="F71" s="29">
        <v>-75</v>
      </c>
      <c r="G71" s="29">
        <v>-64</v>
      </c>
      <c r="H71" s="29">
        <v>36</v>
      </c>
      <c r="J71" s="29">
        <v>-75</v>
      </c>
      <c r="K71" s="29">
        <v>-36</v>
      </c>
      <c r="L71" s="29">
        <v>-64</v>
      </c>
      <c r="M71" s="29">
        <v>-77</v>
      </c>
      <c r="N71" s="29">
        <v>-69</v>
      </c>
      <c r="O71" s="29">
        <v>38</v>
      </c>
      <c r="Q71" s="29">
        <v>-74</v>
      </c>
      <c r="R71" s="29">
        <v>-31</v>
      </c>
      <c r="S71" s="29">
        <v>-58</v>
      </c>
      <c r="T71" s="29">
        <v>-74</v>
      </c>
      <c r="U71" s="29">
        <v>-63</v>
      </c>
      <c r="V71" s="29">
        <v>38</v>
      </c>
    </row>
    <row r="72" spans="2:22" x14ac:dyDescent="0.25">
      <c r="B72" s="13">
        <v>43925</v>
      </c>
      <c r="C72" s="29">
        <v>-78</v>
      </c>
      <c r="D72" s="29">
        <v>-44</v>
      </c>
      <c r="E72" s="29">
        <v>-78</v>
      </c>
      <c r="F72" s="29">
        <v>-75</v>
      </c>
      <c r="G72" s="29">
        <v>-55</v>
      </c>
      <c r="H72" s="29">
        <v>25</v>
      </c>
      <c r="J72" s="29">
        <v>-80</v>
      </c>
      <c r="K72" s="29">
        <v>-46</v>
      </c>
      <c r="L72" s="29">
        <v>-81</v>
      </c>
      <c r="M72" s="29">
        <v>-77</v>
      </c>
      <c r="N72" s="29">
        <v>-58</v>
      </c>
      <c r="O72" s="29">
        <v>26</v>
      </c>
      <c r="Q72" s="29">
        <v>-78</v>
      </c>
      <c r="R72" s="29">
        <v>-41</v>
      </c>
      <c r="S72" s="29">
        <v>-78</v>
      </c>
      <c r="T72" s="29">
        <v>-75</v>
      </c>
      <c r="U72" s="29">
        <v>-57</v>
      </c>
      <c r="V72" s="29">
        <v>27</v>
      </c>
    </row>
    <row r="73" spans="2:22" x14ac:dyDescent="0.25">
      <c r="B73" s="13">
        <v>43926</v>
      </c>
      <c r="C73" s="29">
        <v>-84</v>
      </c>
      <c r="D73" s="29">
        <v>-60</v>
      </c>
      <c r="E73" s="29">
        <v>-88</v>
      </c>
      <c r="F73" s="29">
        <v>-82</v>
      </c>
      <c r="G73" s="29">
        <v>-55</v>
      </c>
      <c r="H73" s="29">
        <v>23</v>
      </c>
      <c r="J73" s="29">
        <v>-85</v>
      </c>
      <c r="K73" s="29">
        <v>-59</v>
      </c>
      <c r="L73" s="29">
        <v>-89</v>
      </c>
      <c r="M73" s="29">
        <v>-83</v>
      </c>
      <c r="N73" s="29">
        <v>-58</v>
      </c>
      <c r="O73" s="29">
        <v>23</v>
      </c>
      <c r="Q73" s="29">
        <v>-84</v>
      </c>
      <c r="R73" s="29">
        <v>-59</v>
      </c>
      <c r="S73" s="29">
        <v>-90</v>
      </c>
      <c r="T73" s="29">
        <v>-83</v>
      </c>
      <c r="U73" s="29">
        <v>-55</v>
      </c>
      <c r="V73" s="29">
        <v>24</v>
      </c>
    </row>
    <row r="74" spans="2:22" x14ac:dyDescent="0.25">
      <c r="B74" s="13">
        <v>43927</v>
      </c>
      <c r="C74" s="29">
        <v>-72</v>
      </c>
      <c r="D74" s="29">
        <v>-39</v>
      </c>
      <c r="E74" s="29">
        <v>-69</v>
      </c>
      <c r="F74" s="29">
        <v>-77</v>
      </c>
      <c r="G74" s="29">
        <v>-64</v>
      </c>
      <c r="H74" s="29">
        <v>33</v>
      </c>
      <c r="J74" s="29">
        <v>-76</v>
      </c>
      <c r="K74" s="29">
        <v>-46</v>
      </c>
      <c r="L74" s="29">
        <v>-78</v>
      </c>
      <c r="M74" s="29">
        <v>-80</v>
      </c>
      <c r="N74" s="29">
        <v>-70</v>
      </c>
      <c r="O74" s="29">
        <v>37</v>
      </c>
      <c r="Q74" s="29">
        <v>-72</v>
      </c>
      <c r="R74" s="29">
        <v>-35</v>
      </c>
      <c r="S74" s="29">
        <v>-67</v>
      </c>
      <c r="T74" s="29">
        <v>-75</v>
      </c>
      <c r="U74" s="29">
        <v>-64</v>
      </c>
      <c r="V74" s="29">
        <v>34</v>
      </c>
    </row>
    <row r="75" spans="2:22" x14ac:dyDescent="0.25">
      <c r="B75" s="13">
        <v>43928</v>
      </c>
      <c r="C75" s="29">
        <v>-68</v>
      </c>
      <c r="D75" s="29">
        <v>-30</v>
      </c>
      <c r="E75" s="29">
        <v>-62</v>
      </c>
      <c r="F75" s="29">
        <v>-74</v>
      </c>
      <c r="G75" s="29">
        <v>-64</v>
      </c>
      <c r="H75" s="29">
        <v>32</v>
      </c>
      <c r="J75" s="29">
        <v>-72</v>
      </c>
      <c r="K75" s="29">
        <v>-35</v>
      </c>
      <c r="L75" s="29">
        <v>-66</v>
      </c>
      <c r="M75" s="29">
        <v>-77</v>
      </c>
      <c r="N75" s="29">
        <v>-70</v>
      </c>
      <c r="O75" s="29">
        <v>35</v>
      </c>
      <c r="Q75" s="29">
        <v>-69</v>
      </c>
      <c r="R75" s="29">
        <v>-27</v>
      </c>
      <c r="S75" s="29">
        <v>-60</v>
      </c>
      <c r="T75" s="29">
        <v>-72</v>
      </c>
      <c r="U75" s="29">
        <v>-64</v>
      </c>
      <c r="V75" s="29">
        <v>34</v>
      </c>
    </row>
    <row r="76" spans="2:22" x14ac:dyDescent="0.25">
      <c r="B76" s="13">
        <v>43929</v>
      </c>
      <c r="C76" s="29">
        <v>-67</v>
      </c>
      <c r="D76" s="29">
        <v>-27</v>
      </c>
      <c r="E76" s="29">
        <v>-58</v>
      </c>
      <c r="F76" s="29">
        <v>-72</v>
      </c>
      <c r="G76" s="29">
        <v>-63</v>
      </c>
      <c r="H76" s="29">
        <v>30</v>
      </c>
      <c r="J76" s="29">
        <v>-71</v>
      </c>
      <c r="K76" s="29">
        <v>-34</v>
      </c>
      <c r="L76" s="29">
        <v>-68</v>
      </c>
      <c r="M76" s="29">
        <v>-75</v>
      </c>
      <c r="N76" s="29">
        <v>-69</v>
      </c>
      <c r="O76" s="29">
        <v>34</v>
      </c>
      <c r="Q76" s="29">
        <v>-67</v>
      </c>
      <c r="R76" s="29">
        <v>-22</v>
      </c>
      <c r="S76" s="29">
        <v>-57</v>
      </c>
      <c r="T76" s="29">
        <v>-70</v>
      </c>
      <c r="U76" s="29">
        <v>-63</v>
      </c>
      <c r="V76" s="29">
        <v>32</v>
      </c>
    </row>
    <row r="77" spans="2:22" x14ac:dyDescent="0.25">
      <c r="B77" s="13">
        <v>43930</v>
      </c>
      <c r="C77" s="29">
        <v>-71</v>
      </c>
      <c r="D77" s="29">
        <v>-28</v>
      </c>
      <c r="E77" s="29">
        <v>-68</v>
      </c>
      <c r="F77" s="29">
        <v>-78</v>
      </c>
      <c r="G77" s="29">
        <v>-69</v>
      </c>
      <c r="H77" s="29">
        <v>35</v>
      </c>
      <c r="J77" s="29">
        <v>-74</v>
      </c>
      <c r="K77" s="29">
        <v>-34</v>
      </c>
      <c r="L77" s="29">
        <v>-73</v>
      </c>
      <c r="M77" s="29">
        <v>-81</v>
      </c>
      <c r="N77" s="29">
        <v>-74</v>
      </c>
      <c r="O77" s="29">
        <v>38</v>
      </c>
      <c r="Q77" s="29">
        <v>-71</v>
      </c>
      <c r="R77" s="29">
        <v>-25</v>
      </c>
      <c r="S77" s="29">
        <v>-65</v>
      </c>
      <c r="T77" s="29">
        <v>-77</v>
      </c>
      <c r="U77" s="29">
        <v>-68</v>
      </c>
      <c r="V77" s="29">
        <v>36</v>
      </c>
    </row>
    <row r="78" spans="2:22" x14ac:dyDescent="0.25">
      <c r="B78" s="13">
        <v>43931</v>
      </c>
      <c r="C78" s="29">
        <v>-81</v>
      </c>
      <c r="D78" s="29">
        <v>-45</v>
      </c>
      <c r="E78" s="29">
        <v>-70</v>
      </c>
      <c r="F78" s="29">
        <v>-85</v>
      </c>
      <c r="G78" s="29">
        <v>-84</v>
      </c>
      <c r="H78" s="29">
        <v>46</v>
      </c>
      <c r="J78" s="29">
        <v>-83</v>
      </c>
      <c r="K78" s="29">
        <v>-46</v>
      </c>
      <c r="L78" s="29">
        <v>-69</v>
      </c>
      <c r="M78" s="29">
        <v>-87</v>
      </c>
      <c r="N78" s="29">
        <v>-87</v>
      </c>
      <c r="O78" s="29">
        <v>48</v>
      </c>
      <c r="Q78" s="29">
        <v>-82</v>
      </c>
      <c r="R78" s="29">
        <v>-38</v>
      </c>
      <c r="S78" s="29">
        <v>-72</v>
      </c>
      <c r="T78" s="29">
        <v>-85</v>
      </c>
      <c r="U78" s="29">
        <v>-84</v>
      </c>
      <c r="V78" s="29">
        <v>50</v>
      </c>
    </row>
    <row r="79" spans="2:22" x14ac:dyDescent="0.25">
      <c r="B79" s="13">
        <v>43932</v>
      </c>
      <c r="C79" s="29">
        <v>-78</v>
      </c>
      <c r="D79" s="29">
        <v>-40</v>
      </c>
      <c r="E79" s="29">
        <v>-73</v>
      </c>
      <c r="F79" s="29">
        <v>-77</v>
      </c>
      <c r="G79" s="29">
        <v>-58</v>
      </c>
      <c r="H79" s="29">
        <v>26</v>
      </c>
      <c r="J79" s="29">
        <v>-80</v>
      </c>
      <c r="K79" s="29">
        <v>-41</v>
      </c>
      <c r="L79" s="29">
        <v>-73</v>
      </c>
      <c r="M79" s="29">
        <v>-79</v>
      </c>
      <c r="N79" s="29">
        <v>-62</v>
      </c>
      <c r="O79" s="29">
        <v>27</v>
      </c>
      <c r="Q79" s="29">
        <v>-79</v>
      </c>
      <c r="R79" s="29">
        <v>-38</v>
      </c>
      <c r="S79" s="29">
        <v>-76</v>
      </c>
      <c r="T79" s="29">
        <v>-77</v>
      </c>
      <c r="U79" s="29">
        <v>-60</v>
      </c>
      <c r="V79" s="29">
        <v>29</v>
      </c>
    </row>
    <row r="80" spans="2:22" x14ac:dyDescent="0.25">
      <c r="B80" s="13">
        <v>43933</v>
      </c>
      <c r="C80" s="29">
        <v>-86</v>
      </c>
      <c r="D80" s="29">
        <v>-83</v>
      </c>
      <c r="E80" s="29">
        <v>-79</v>
      </c>
      <c r="F80" s="29">
        <v>-81</v>
      </c>
      <c r="G80" s="29">
        <v>-56</v>
      </c>
      <c r="H80" s="29">
        <v>23</v>
      </c>
      <c r="J80" s="29">
        <v>-87</v>
      </c>
      <c r="K80" s="29">
        <v>-81</v>
      </c>
      <c r="L80" s="29">
        <v>-78</v>
      </c>
      <c r="M80" s="29">
        <v>-83</v>
      </c>
      <c r="N80" s="29">
        <v>-61</v>
      </c>
      <c r="O80" s="29">
        <v>23</v>
      </c>
      <c r="Q80" s="29">
        <v>-86</v>
      </c>
      <c r="R80" s="29">
        <v>-84</v>
      </c>
      <c r="S80" s="29">
        <v>-83</v>
      </c>
      <c r="T80" s="29">
        <v>-82</v>
      </c>
      <c r="U80" s="29">
        <v>-56</v>
      </c>
      <c r="V80" s="29">
        <v>24</v>
      </c>
    </row>
    <row r="81" spans="2:22" x14ac:dyDescent="0.25">
      <c r="B81" s="13">
        <v>43934</v>
      </c>
      <c r="C81" s="29">
        <v>-75</v>
      </c>
      <c r="D81" s="29">
        <v>-44</v>
      </c>
      <c r="E81" s="29">
        <v>-67</v>
      </c>
      <c r="F81" s="29">
        <v>-80</v>
      </c>
      <c r="G81" s="29">
        <v>-72</v>
      </c>
      <c r="H81" s="29">
        <v>37</v>
      </c>
      <c r="J81" s="29">
        <v>-76</v>
      </c>
      <c r="K81" s="29">
        <v>-43</v>
      </c>
      <c r="L81" s="29">
        <v>-71</v>
      </c>
      <c r="M81" s="29">
        <v>-82</v>
      </c>
      <c r="N81" s="29">
        <v>-73</v>
      </c>
      <c r="O81" s="29">
        <v>38</v>
      </c>
      <c r="Q81" s="29">
        <v>-79</v>
      </c>
      <c r="R81" s="29">
        <v>-46</v>
      </c>
      <c r="S81" s="29">
        <v>-67</v>
      </c>
      <c r="T81" s="29">
        <v>-81</v>
      </c>
      <c r="U81" s="29">
        <v>-77</v>
      </c>
      <c r="V81" s="29">
        <v>41</v>
      </c>
    </row>
    <row r="82" spans="2:22" x14ac:dyDescent="0.25">
      <c r="B82" s="13">
        <v>43935</v>
      </c>
      <c r="C82" s="29">
        <v>-68</v>
      </c>
      <c r="D82" s="29">
        <v>-33</v>
      </c>
      <c r="E82" s="29">
        <v>-61</v>
      </c>
      <c r="F82" s="29">
        <v>-73</v>
      </c>
      <c r="G82" s="29">
        <v>-62</v>
      </c>
      <c r="H82" s="29">
        <v>31</v>
      </c>
      <c r="J82" s="29">
        <v>-72</v>
      </c>
      <c r="K82" s="29">
        <v>-39</v>
      </c>
      <c r="L82" s="29">
        <v>-70</v>
      </c>
      <c r="M82" s="29">
        <v>-77</v>
      </c>
      <c r="N82" s="29">
        <v>-68</v>
      </c>
      <c r="O82" s="29">
        <v>35</v>
      </c>
      <c r="Q82" s="29">
        <v>-67</v>
      </c>
      <c r="R82" s="29">
        <v>-28</v>
      </c>
      <c r="S82" s="29">
        <v>-48</v>
      </c>
      <c r="T82" s="29">
        <v>-69</v>
      </c>
      <c r="U82" s="29">
        <v>-62</v>
      </c>
      <c r="V82" s="29">
        <v>32</v>
      </c>
    </row>
    <row r="83" spans="2:22" x14ac:dyDescent="0.25">
      <c r="B83" s="13">
        <v>43936</v>
      </c>
      <c r="C83" s="29">
        <v>-69</v>
      </c>
      <c r="D83" s="29">
        <v>-35</v>
      </c>
      <c r="E83" s="29">
        <v>-62</v>
      </c>
      <c r="F83" s="29">
        <v>-73</v>
      </c>
      <c r="G83" s="29">
        <v>-63</v>
      </c>
      <c r="H83" s="29">
        <v>32</v>
      </c>
      <c r="J83" s="29">
        <v>-72</v>
      </c>
      <c r="K83" s="29">
        <v>-39</v>
      </c>
      <c r="L83" s="29">
        <v>-67</v>
      </c>
      <c r="M83" s="29">
        <v>-76</v>
      </c>
      <c r="N83" s="29">
        <v>-69</v>
      </c>
      <c r="O83" s="29">
        <v>35</v>
      </c>
      <c r="Q83" s="29">
        <v>-69</v>
      </c>
      <c r="R83" s="29">
        <v>-32</v>
      </c>
      <c r="S83" s="29">
        <v>-61</v>
      </c>
      <c r="T83" s="29">
        <v>-72</v>
      </c>
      <c r="U83" s="29">
        <v>-62</v>
      </c>
      <c r="V83" s="29">
        <v>34</v>
      </c>
    </row>
    <row r="84" spans="2:22" x14ac:dyDescent="0.25">
      <c r="B84" s="13">
        <v>43937</v>
      </c>
      <c r="C84" s="29">
        <v>-69</v>
      </c>
      <c r="D84" s="29">
        <v>-34</v>
      </c>
      <c r="E84" s="29">
        <v>-64</v>
      </c>
      <c r="F84" s="29">
        <v>-75</v>
      </c>
      <c r="G84" s="29">
        <v>-63</v>
      </c>
      <c r="H84" s="29">
        <v>33</v>
      </c>
      <c r="J84" s="29">
        <v>-73</v>
      </c>
      <c r="K84" s="29">
        <v>-39</v>
      </c>
      <c r="L84" s="29">
        <v>-71</v>
      </c>
      <c r="M84" s="29">
        <v>-78</v>
      </c>
      <c r="N84" s="29">
        <v>-69</v>
      </c>
      <c r="O84" s="29">
        <v>36</v>
      </c>
      <c r="Q84" s="29">
        <v>-69</v>
      </c>
      <c r="R84" s="29">
        <v>-30</v>
      </c>
      <c r="S84" s="29">
        <v>-59</v>
      </c>
      <c r="T84" s="29">
        <v>-73</v>
      </c>
      <c r="U84" s="29">
        <v>-62</v>
      </c>
      <c r="V84" s="29">
        <v>34</v>
      </c>
    </row>
    <row r="85" spans="2:22" x14ac:dyDescent="0.25">
      <c r="B85" s="13">
        <v>43938</v>
      </c>
      <c r="C85" s="29">
        <v>-69</v>
      </c>
      <c r="D85" s="29">
        <v>-30</v>
      </c>
      <c r="E85" s="29">
        <v>-58</v>
      </c>
      <c r="F85" s="29">
        <v>-73</v>
      </c>
      <c r="G85" s="29">
        <v>-62</v>
      </c>
      <c r="H85" s="29">
        <v>35</v>
      </c>
      <c r="J85" s="29">
        <v>-72</v>
      </c>
      <c r="K85" s="29">
        <v>-32</v>
      </c>
      <c r="L85" s="29">
        <v>-59</v>
      </c>
      <c r="M85" s="29">
        <v>-76</v>
      </c>
      <c r="N85" s="29">
        <v>-68</v>
      </c>
      <c r="O85" s="29">
        <v>38</v>
      </c>
      <c r="Q85" s="29">
        <v>-71</v>
      </c>
      <c r="R85" s="29">
        <v>-28</v>
      </c>
      <c r="S85" s="29">
        <v>-56</v>
      </c>
      <c r="T85" s="29">
        <v>-73</v>
      </c>
      <c r="U85" s="29">
        <v>-61</v>
      </c>
      <c r="V85" s="29">
        <v>38</v>
      </c>
    </row>
    <row r="87" spans="2:22" x14ac:dyDescent="0.25">
      <c r="B87" s="55" t="s">
        <v>138</v>
      </c>
      <c r="C87" s="56"/>
      <c r="D87" s="56"/>
      <c r="E87" s="56"/>
      <c r="F87" s="57"/>
      <c r="G87" s="57"/>
      <c r="H87" s="5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2020-07-07T14:50:46Z</dcterms:modified>
</cp:coreProperties>
</file>